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D6A0C1B9-7F56-4C4A-988F-A7AF0ABFB030}" xr6:coauthVersionLast="47" xr6:coauthVersionMax="47" xr10:uidLastSave="{00000000-0000-0000-0000-000000000000}"/>
  <bookViews>
    <workbookView xWindow="1140" yWindow="705" windowWidth="25035" windowHeight="11730" firstSheet="4" activeTab="8" xr2:uid="{00000000-000D-0000-FFFF-FFFF00000000}"/>
  </bookViews>
  <sheets>
    <sheet name="Rekapitulace stavby" sheetId="1" r:id="rId1"/>
    <sheet name="01 - TERÉNNÍ ÚPRAVY" sheetId="2" r:id="rId2"/>
    <sheet name="02 - TERASA" sheetId="3" r:id="rId3"/>
    <sheet name="03 - DOPLNĚNÍ VYTÁPĚNÍ" sheetId="4" r:id="rId4"/>
    <sheet name="04 - STÍNĚNÍ" sheetId="5" r:id="rId5"/>
    <sheet name="05 - ELEKTRO" sheetId="6" r:id="rId6"/>
    <sheet name="08 - NÁBYTEK" sheetId="7" r:id="rId7"/>
    <sheet name="19 - FOTOVOLTAIKA" sheetId="8" r:id="rId8"/>
    <sheet name="90 - VON" sheetId="9" r:id="rId9"/>
  </sheets>
  <definedNames>
    <definedName name="_xlnm._FilterDatabase" localSheetId="1" hidden="1">'01 - TERÉNNÍ ÚPRAVY'!$C$80:$K$104</definedName>
    <definedName name="_xlnm._FilterDatabase" localSheetId="2" hidden="1">'02 - TERASA'!$C$86:$K$126</definedName>
    <definedName name="_xlnm._FilterDatabase" localSheetId="3" hidden="1">'03 - DOPLNĚNÍ VYTÁPĚNÍ'!$C$85:$K$119</definedName>
    <definedName name="_xlnm._FilterDatabase" localSheetId="4" hidden="1">'04 - STÍNĚNÍ'!$C$80:$K$96</definedName>
    <definedName name="_xlnm._FilterDatabase" localSheetId="5" hidden="1">'05 - ELEKTRO'!$C$82:$K$140</definedName>
    <definedName name="_xlnm._FilterDatabase" localSheetId="6" hidden="1">'08 - NÁBYTEK'!$C$79:$K$83</definedName>
    <definedName name="_xlnm._FilterDatabase" localSheetId="7" hidden="1">'19 - FOTOVOLTAIKA'!$C$79:$K$102</definedName>
    <definedName name="_xlnm._FilterDatabase" localSheetId="8" hidden="1">'90 - VON'!$C$81:$K$104</definedName>
    <definedName name="_xlnm.Print_Titles" localSheetId="1">'01 - TERÉNNÍ ÚPRAVY'!$80:$80</definedName>
    <definedName name="_xlnm.Print_Titles" localSheetId="2">'02 - TERASA'!$86:$86</definedName>
    <definedName name="_xlnm.Print_Titles" localSheetId="3">'03 - DOPLNĚNÍ VYTÁPĚNÍ'!$85:$85</definedName>
    <definedName name="_xlnm.Print_Titles" localSheetId="4">'04 - STÍNĚNÍ'!$80:$80</definedName>
    <definedName name="_xlnm.Print_Titles" localSheetId="5">'05 - ELEKTRO'!$82:$82</definedName>
    <definedName name="_xlnm.Print_Titles" localSheetId="6">'08 - NÁBYTEK'!$79:$79</definedName>
    <definedName name="_xlnm.Print_Titles" localSheetId="7">'19 - FOTOVOLTAIKA'!$79:$79</definedName>
    <definedName name="_xlnm.Print_Titles" localSheetId="8">'90 - VON'!$81:$81</definedName>
    <definedName name="_xlnm.Print_Titles" localSheetId="0">'Rekapitulace stavby'!$52:$52</definedName>
    <definedName name="_xlnm.Print_Area" localSheetId="1">'01 - TERÉNNÍ ÚPRAVY'!$C$4:$J$39,'01 - TERÉNNÍ ÚPRAVY'!$C$68:$K$104</definedName>
    <definedName name="_xlnm.Print_Area" localSheetId="2">'02 - TERASA'!$C$4:$J$39,'02 - TERASA'!$C$74:$K$126</definedName>
    <definedName name="_xlnm.Print_Area" localSheetId="3">'03 - DOPLNĚNÍ VYTÁPĚNÍ'!$C$4:$J$39,'03 - DOPLNĚNÍ VYTÁPĚNÍ'!$C$73:$K$119</definedName>
    <definedName name="_xlnm.Print_Area" localSheetId="4">'04 - STÍNĚNÍ'!$C$4:$J$39,'04 - STÍNĚNÍ'!$C$68:$K$96</definedName>
    <definedName name="_xlnm.Print_Area" localSheetId="5">'05 - ELEKTRO'!$C$4:$J$39,'05 - ELEKTRO'!$C$70:$K$140</definedName>
    <definedName name="_xlnm.Print_Area" localSheetId="6">'08 - NÁBYTEK'!$C$4:$J$39,'08 - NÁBYTEK'!$C$67:$K$83</definedName>
    <definedName name="_xlnm.Print_Area" localSheetId="7">'19 - FOTOVOLTAIKA'!$C$4:$J$39,'19 - FOTOVOLTAIKA'!$C$67:$K$102</definedName>
    <definedName name="_xlnm.Print_Area" localSheetId="8">'90 - VON'!$C$4:$J$39,'90 - VON'!$C$69:$K$104</definedName>
    <definedName name="_xlnm.Print_Area" localSheetId="0">'Rekapitulace stavby'!$D$4:$AO$36,'Rekapitulace stavby'!$C$42:$AQ$63</definedName>
  </definedNames>
  <calcPr calcId="191029"/>
</workbook>
</file>

<file path=xl/calcChain.xml><?xml version="1.0" encoding="utf-8"?>
<calcChain xmlns="http://schemas.openxmlformats.org/spreadsheetml/2006/main">
  <c r="J37" i="9" l="1"/>
  <c r="J36" i="9"/>
  <c r="AY62" i="1" s="1"/>
  <c r="J35" i="9"/>
  <c r="AX62" i="1"/>
  <c r="BI103" i="9"/>
  <c r="BH103" i="9"/>
  <c r="BG103" i="9"/>
  <c r="BE103" i="9"/>
  <c r="T103" i="9"/>
  <c r="R103" i="9"/>
  <c r="P103" i="9"/>
  <c r="BI100" i="9"/>
  <c r="BH100" i="9"/>
  <c r="BG100" i="9"/>
  <c r="BE100" i="9"/>
  <c r="T100" i="9"/>
  <c r="R100" i="9"/>
  <c r="P100" i="9"/>
  <c r="BI97" i="9"/>
  <c r="BH97" i="9"/>
  <c r="BG97" i="9"/>
  <c r="BE97" i="9"/>
  <c r="T97" i="9"/>
  <c r="R97" i="9"/>
  <c r="P97" i="9"/>
  <c r="BI94" i="9"/>
  <c r="BH94" i="9"/>
  <c r="BG94" i="9"/>
  <c r="BE94" i="9"/>
  <c r="T94" i="9"/>
  <c r="R94" i="9"/>
  <c r="P94" i="9"/>
  <c r="BI91" i="9"/>
  <c r="BH91" i="9"/>
  <c r="BG91" i="9"/>
  <c r="BE91" i="9"/>
  <c r="T91" i="9"/>
  <c r="R91" i="9"/>
  <c r="P91" i="9"/>
  <c r="BI87" i="9"/>
  <c r="BH87" i="9"/>
  <c r="BG87" i="9"/>
  <c r="BE87" i="9"/>
  <c r="T87" i="9"/>
  <c r="R87" i="9"/>
  <c r="P87" i="9"/>
  <c r="BI84" i="9"/>
  <c r="BH84" i="9"/>
  <c r="BG84" i="9"/>
  <c r="BE84" i="9"/>
  <c r="T84" i="9"/>
  <c r="R84" i="9"/>
  <c r="P84" i="9"/>
  <c r="J79" i="9"/>
  <c r="J78" i="9"/>
  <c r="F78" i="9"/>
  <c r="F76" i="9"/>
  <c r="E74" i="9"/>
  <c r="J55" i="9"/>
  <c r="J54" i="9"/>
  <c r="F54" i="9"/>
  <c r="F52" i="9"/>
  <c r="E50" i="9"/>
  <c r="J18" i="9"/>
  <c r="E18" i="9"/>
  <c r="F79" i="9"/>
  <c r="J17" i="9"/>
  <c r="J12" i="9"/>
  <c r="J76" i="9" s="1"/>
  <c r="E7" i="9"/>
  <c r="E48" i="9" s="1"/>
  <c r="J37" i="8"/>
  <c r="J36" i="8"/>
  <c r="AY61" i="1"/>
  <c r="J35" i="8"/>
  <c r="AX61" i="1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3" i="8"/>
  <c r="BH83" i="8"/>
  <c r="BG83" i="8"/>
  <c r="BF83" i="8"/>
  <c r="T83" i="8"/>
  <c r="R83" i="8"/>
  <c r="P83" i="8"/>
  <c r="BI82" i="8"/>
  <c r="BH82" i="8"/>
  <c r="BG82" i="8"/>
  <c r="BF82" i="8"/>
  <c r="T82" i="8"/>
  <c r="R82" i="8"/>
  <c r="P82" i="8"/>
  <c r="J77" i="8"/>
  <c r="J76" i="8"/>
  <c r="F76" i="8"/>
  <c r="F74" i="8"/>
  <c r="E72" i="8"/>
  <c r="J55" i="8"/>
  <c r="J54" i="8"/>
  <c r="F54" i="8"/>
  <c r="F52" i="8"/>
  <c r="E50" i="8"/>
  <c r="J18" i="8"/>
  <c r="E18" i="8"/>
  <c r="F77" i="8" s="1"/>
  <c r="J17" i="8"/>
  <c r="J12" i="8"/>
  <c r="J52" i="8"/>
  <c r="E7" i="8"/>
  <c r="E70" i="8"/>
  <c r="J37" i="7"/>
  <c r="J36" i="7"/>
  <c r="AY60" i="1" s="1"/>
  <c r="J35" i="7"/>
  <c r="AX60" i="1" s="1"/>
  <c r="BI82" i="7"/>
  <c r="BH82" i="7"/>
  <c r="BG82" i="7"/>
  <c r="BE82" i="7"/>
  <c r="T82" i="7"/>
  <c r="T81" i="7" s="1"/>
  <c r="T80" i="7" s="1"/>
  <c r="R82" i="7"/>
  <c r="R81" i="7"/>
  <c r="R80" i="7" s="1"/>
  <c r="P82" i="7"/>
  <c r="P81" i="7"/>
  <c r="P80" i="7"/>
  <c r="AU60" i="1" s="1"/>
  <c r="J77" i="7"/>
  <c r="J76" i="7"/>
  <c r="F76" i="7"/>
  <c r="F74" i="7"/>
  <c r="E72" i="7"/>
  <c r="J55" i="7"/>
  <c r="J54" i="7"/>
  <c r="F54" i="7"/>
  <c r="F52" i="7"/>
  <c r="E50" i="7"/>
  <c r="J18" i="7"/>
  <c r="E18" i="7"/>
  <c r="F77" i="7"/>
  <c r="J17" i="7"/>
  <c r="J12" i="7"/>
  <c r="J74" i="7" s="1"/>
  <c r="E7" i="7"/>
  <c r="E70" i="7" s="1"/>
  <c r="J37" i="6"/>
  <c r="J36" i="6"/>
  <c r="AY59" i="1"/>
  <c r="J35" i="6"/>
  <c r="AX59" i="1"/>
  <c r="BI139" i="6"/>
  <c r="BH139" i="6"/>
  <c r="BG139" i="6"/>
  <c r="BE139" i="6"/>
  <c r="T139" i="6"/>
  <c r="R139" i="6"/>
  <c r="P139" i="6"/>
  <c r="BI137" i="6"/>
  <c r="BH137" i="6"/>
  <c r="BG137" i="6"/>
  <c r="BE137" i="6"/>
  <c r="T137" i="6"/>
  <c r="R137" i="6"/>
  <c r="P137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R130" i="6"/>
  <c r="P130" i="6"/>
  <c r="BI127" i="6"/>
  <c r="BH127" i="6"/>
  <c r="BG127" i="6"/>
  <c r="BE127" i="6"/>
  <c r="T127" i="6"/>
  <c r="R127" i="6"/>
  <c r="P127" i="6"/>
  <c r="BI125" i="6"/>
  <c r="BH125" i="6"/>
  <c r="BG125" i="6"/>
  <c r="BE125" i="6"/>
  <c r="T125" i="6"/>
  <c r="R125" i="6"/>
  <c r="P125" i="6"/>
  <c r="BI123" i="6"/>
  <c r="BH123" i="6"/>
  <c r="BG123" i="6"/>
  <c r="BE123" i="6"/>
  <c r="T123" i="6"/>
  <c r="R123" i="6"/>
  <c r="P123" i="6"/>
  <c r="BI121" i="6"/>
  <c r="BH121" i="6"/>
  <c r="BG121" i="6"/>
  <c r="BE121" i="6"/>
  <c r="T121" i="6"/>
  <c r="R121" i="6"/>
  <c r="P121" i="6"/>
  <c r="BI118" i="6"/>
  <c r="BH118" i="6"/>
  <c r="BG118" i="6"/>
  <c r="BE118" i="6"/>
  <c r="T118" i="6"/>
  <c r="R118" i="6"/>
  <c r="P118" i="6"/>
  <c r="BI116" i="6"/>
  <c r="BH116" i="6"/>
  <c r="BG116" i="6"/>
  <c r="BE116" i="6"/>
  <c r="T116" i="6"/>
  <c r="R116" i="6"/>
  <c r="P116" i="6"/>
  <c r="BI114" i="6"/>
  <c r="BH114" i="6"/>
  <c r="BG114" i="6"/>
  <c r="BE114" i="6"/>
  <c r="T114" i="6"/>
  <c r="R114" i="6"/>
  <c r="P114" i="6"/>
  <c r="BI111" i="6"/>
  <c r="BH111" i="6"/>
  <c r="BG111" i="6"/>
  <c r="BE111" i="6"/>
  <c r="T111" i="6"/>
  <c r="R111" i="6"/>
  <c r="P111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0" i="6"/>
  <c r="BH100" i="6"/>
  <c r="BG100" i="6"/>
  <c r="BE100" i="6"/>
  <c r="T100" i="6"/>
  <c r="R100" i="6"/>
  <c r="P100" i="6"/>
  <c r="BI96" i="6"/>
  <c r="BH96" i="6"/>
  <c r="BG96" i="6"/>
  <c r="BE96" i="6"/>
  <c r="T96" i="6"/>
  <c r="R96" i="6"/>
  <c r="P96" i="6"/>
  <c r="BI94" i="6"/>
  <c r="BH94" i="6"/>
  <c r="BG94" i="6"/>
  <c r="BE94" i="6"/>
  <c r="T94" i="6"/>
  <c r="R94" i="6"/>
  <c r="P94" i="6"/>
  <c r="BI91" i="6"/>
  <c r="BH91" i="6"/>
  <c r="BG91" i="6"/>
  <c r="BE91" i="6"/>
  <c r="T91" i="6"/>
  <c r="R91" i="6"/>
  <c r="P91" i="6"/>
  <c r="BI88" i="6"/>
  <c r="BH88" i="6"/>
  <c r="BG88" i="6"/>
  <c r="BE88" i="6"/>
  <c r="T88" i="6"/>
  <c r="R88" i="6"/>
  <c r="P88" i="6"/>
  <c r="BI86" i="6"/>
  <c r="BH86" i="6"/>
  <c r="BG86" i="6"/>
  <c r="BE86" i="6"/>
  <c r="T86" i="6"/>
  <c r="R86" i="6"/>
  <c r="P86" i="6"/>
  <c r="J80" i="6"/>
  <c r="J79" i="6"/>
  <c r="F79" i="6"/>
  <c r="F77" i="6"/>
  <c r="E75" i="6"/>
  <c r="J55" i="6"/>
  <c r="J54" i="6"/>
  <c r="F54" i="6"/>
  <c r="F52" i="6"/>
  <c r="E50" i="6"/>
  <c r="J18" i="6"/>
  <c r="E18" i="6"/>
  <c r="F80" i="6"/>
  <c r="J17" i="6"/>
  <c r="J12" i="6"/>
  <c r="J77" i="6"/>
  <c r="E7" i="6"/>
  <c r="E73" i="6" s="1"/>
  <c r="J37" i="5"/>
  <c r="J36" i="5"/>
  <c r="AY58" i="1"/>
  <c r="J35" i="5"/>
  <c r="AX58" i="1"/>
  <c r="BI95" i="5"/>
  <c r="BH95" i="5"/>
  <c r="BG95" i="5"/>
  <c r="BE95" i="5"/>
  <c r="T95" i="5"/>
  <c r="R95" i="5"/>
  <c r="P95" i="5"/>
  <c r="BI93" i="5"/>
  <c r="BH93" i="5"/>
  <c r="BG93" i="5"/>
  <c r="BE93" i="5"/>
  <c r="T93" i="5"/>
  <c r="R93" i="5"/>
  <c r="P93" i="5"/>
  <c r="BI91" i="5"/>
  <c r="BH91" i="5"/>
  <c r="BG91" i="5"/>
  <c r="BE91" i="5"/>
  <c r="T91" i="5"/>
  <c r="R91" i="5"/>
  <c r="P91" i="5"/>
  <c r="BI90" i="5"/>
  <c r="BH90" i="5"/>
  <c r="BG90" i="5"/>
  <c r="BE90" i="5"/>
  <c r="T90" i="5"/>
  <c r="R90" i="5"/>
  <c r="P90" i="5"/>
  <c r="BI87" i="5"/>
  <c r="BH87" i="5"/>
  <c r="BG87" i="5"/>
  <c r="BE87" i="5"/>
  <c r="T87" i="5"/>
  <c r="R87" i="5"/>
  <c r="P87" i="5"/>
  <c r="BI86" i="5"/>
  <c r="BH86" i="5"/>
  <c r="BG86" i="5"/>
  <c r="BE86" i="5"/>
  <c r="T86" i="5"/>
  <c r="R86" i="5"/>
  <c r="P86" i="5"/>
  <c r="BI84" i="5"/>
  <c r="BH84" i="5"/>
  <c r="BG84" i="5"/>
  <c r="BE84" i="5"/>
  <c r="T84" i="5"/>
  <c r="R84" i="5"/>
  <c r="P84" i="5"/>
  <c r="J78" i="5"/>
  <c r="J77" i="5"/>
  <c r="F77" i="5"/>
  <c r="F75" i="5"/>
  <c r="E73" i="5"/>
  <c r="J55" i="5"/>
  <c r="J54" i="5"/>
  <c r="F54" i="5"/>
  <c r="F52" i="5"/>
  <c r="E50" i="5"/>
  <c r="J18" i="5"/>
  <c r="E18" i="5"/>
  <c r="F78" i="5"/>
  <c r="J17" i="5"/>
  <c r="J12" i="5"/>
  <c r="J75" i="5"/>
  <c r="E7" i="5"/>
  <c r="E71" i="5" s="1"/>
  <c r="J37" i="4"/>
  <c r="J36" i="4"/>
  <c r="AY57" i="1"/>
  <c r="J35" i="4"/>
  <c r="AX57" i="1"/>
  <c r="BI118" i="4"/>
  <c r="BH118" i="4"/>
  <c r="BG118" i="4"/>
  <c r="BE118" i="4"/>
  <c r="T118" i="4"/>
  <c r="T117" i="4"/>
  <c r="T116" i="4" s="1"/>
  <c r="R118" i="4"/>
  <c r="R117" i="4"/>
  <c r="R116" i="4"/>
  <c r="P118" i="4"/>
  <c r="P117" i="4"/>
  <c r="P116" i="4" s="1"/>
  <c r="BI114" i="4"/>
  <c r="BH114" i="4"/>
  <c r="BG114" i="4"/>
  <c r="BE114" i="4"/>
  <c r="T114" i="4"/>
  <c r="R114" i="4"/>
  <c r="P114" i="4"/>
  <c r="BI111" i="4"/>
  <c r="BH111" i="4"/>
  <c r="BG111" i="4"/>
  <c r="BE111" i="4"/>
  <c r="T111" i="4"/>
  <c r="R111" i="4"/>
  <c r="P111" i="4"/>
  <c r="BI110" i="4"/>
  <c r="BH110" i="4"/>
  <c r="BG110" i="4"/>
  <c r="BE110" i="4"/>
  <c r="T110" i="4"/>
  <c r="R110" i="4"/>
  <c r="P110" i="4"/>
  <c r="BI107" i="4"/>
  <c r="BH107" i="4"/>
  <c r="BG107" i="4"/>
  <c r="BE107" i="4"/>
  <c r="T107" i="4"/>
  <c r="R107" i="4"/>
  <c r="P107" i="4"/>
  <c r="BI106" i="4"/>
  <c r="BH106" i="4"/>
  <c r="BG106" i="4"/>
  <c r="BE106" i="4"/>
  <c r="T106" i="4"/>
  <c r="R106" i="4"/>
  <c r="P106" i="4"/>
  <c r="BI103" i="4"/>
  <c r="BH103" i="4"/>
  <c r="BG103" i="4"/>
  <c r="BE103" i="4"/>
  <c r="T103" i="4"/>
  <c r="R103" i="4"/>
  <c r="P103" i="4"/>
  <c r="BI99" i="4"/>
  <c r="BH99" i="4"/>
  <c r="BG99" i="4"/>
  <c r="BE99" i="4"/>
  <c r="T99" i="4"/>
  <c r="R99" i="4"/>
  <c r="P99" i="4"/>
  <c r="BI96" i="4"/>
  <c r="BH96" i="4"/>
  <c r="BG96" i="4"/>
  <c r="BE96" i="4"/>
  <c r="T96" i="4"/>
  <c r="R96" i="4"/>
  <c r="P96" i="4"/>
  <c r="BI91" i="4"/>
  <c r="BH91" i="4"/>
  <c r="BG91" i="4"/>
  <c r="BE91" i="4"/>
  <c r="T91" i="4"/>
  <c r="T90" i="4" s="1"/>
  <c r="T89" i="4" s="1"/>
  <c r="R91" i="4"/>
  <c r="R90" i="4"/>
  <c r="R89" i="4" s="1"/>
  <c r="P91" i="4"/>
  <c r="P90" i="4"/>
  <c r="P89" i="4"/>
  <c r="BI87" i="4"/>
  <c r="BH87" i="4"/>
  <c r="BG87" i="4"/>
  <c r="BE87" i="4"/>
  <c r="T87" i="4"/>
  <c r="R87" i="4"/>
  <c r="P87" i="4"/>
  <c r="J83" i="4"/>
  <c r="J82" i="4"/>
  <c r="F82" i="4"/>
  <c r="F80" i="4"/>
  <c r="E78" i="4"/>
  <c r="J55" i="4"/>
  <c r="J54" i="4"/>
  <c r="F54" i="4"/>
  <c r="F52" i="4"/>
  <c r="E50" i="4"/>
  <c r="J18" i="4"/>
  <c r="E18" i="4"/>
  <c r="F83" i="4"/>
  <c r="J17" i="4"/>
  <c r="J12" i="4"/>
  <c r="J80" i="4"/>
  <c r="E7" i="4"/>
  <c r="E76" i="4" s="1"/>
  <c r="J37" i="3"/>
  <c r="J36" i="3"/>
  <c r="AY56" i="1"/>
  <c r="J35" i="3"/>
  <c r="AX56" i="1"/>
  <c r="BI125" i="3"/>
  <c r="BH125" i="3"/>
  <c r="BG125" i="3"/>
  <c r="BE125" i="3"/>
  <c r="T125" i="3"/>
  <c r="R125" i="3"/>
  <c r="P125" i="3"/>
  <c r="BI123" i="3"/>
  <c r="BH123" i="3"/>
  <c r="BG123" i="3"/>
  <c r="BE123" i="3"/>
  <c r="T123" i="3"/>
  <c r="R123" i="3"/>
  <c r="P123" i="3"/>
  <c r="BI120" i="3"/>
  <c r="BH120" i="3"/>
  <c r="BG120" i="3"/>
  <c r="BE120" i="3"/>
  <c r="T120" i="3"/>
  <c r="R120" i="3"/>
  <c r="P120" i="3"/>
  <c r="BI118" i="3"/>
  <c r="BH118" i="3"/>
  <c r="BG118" i="3"/>
  <c r="BE118" i="3"/>
  <c r="T118" i="3"/>
  <c r="R118" i="3"/>
  <c r="P118" i="3"/>
  <c r="BI115" i="3"/>
  <c r="BH115" i="3"/>
  <c r="BG115" i="3"/>
  <c r="BE115" i="3"/>
  <c r="T115" i="3"/>
  <c r="R115" i="3"/>
  <c r="P115" i="3"/>
  <c r="BI112" i="3"/>
  <c r="BH112" i="3"/>
  <c r="BG112" i="3"/>
  <c r="BE112" i="3"/>
  <c r="T112" i="3"/>
  <c r="R112" i="3"/>
  <c r="P112" i="3"/>
  <c r="BI110" i="3"/>
  <c r="BH110" i="3"/>
  <c r="BG110" i="3"/>
  <c r="BE110" i="3"/>
  <c r="T110" i="3"/>
  <c r="R110" i="3"/>
  <c r="P110" i="3"/>
  <c r="BI106" i="3"/>
  <c r="BH106" i="3"/>
  <c r="BG106" i="3"/>
  <c r="BE106" i="3"/>
  <c r="T106" i="3"/>
  <c r="T105" i="3" s="1"/>
  <c r="R106" i="3"/>
  <c r="R105" i="3"/>
  <c r="P106" i="3"/>
  <c r="P105" i="3" s="1"/>
  <c r="BI102" i="3"/>
  <c r="BH102" i="3"/>
  <c r="BG102" i="3"/>
  <c r="BE102" i="3"/>
  <c r="T102" i="3"/>
  <c r="R102" i="3"/>
  <c r="P102" i="3"/>
  <c r="BI99" i="3"/>
  <c r="BH99" i="3"/>
  <c r="BG99" i="3"/>
  <c r="BE99" i="3"/>
  <c r="T99" i="3"/>
  <c r="R99" i="3"/>
  <c r="P99" i="3"/>
  <c r="BI95" i="3"/>
  <c r="BH95" i="3"/>
  <c r="BG95" i="3"/>
  <c r="BE95" i="3"/>
  <c r="T95" i="3"/>
  <c r="T94" i="3"/>
  <c r="R95" i="3"/>
  <c r="R94" i="3"/>
  <c r="P95" i="3"/>
  <c r="P94" i="3" s="1"/>
  <c r="BI93" i="3"/>
  <c r="BH93" i="3"/>
  <c r="BG93" i="3"/>
  <c r="BE93" i="3"/>
  <c r="T93" i="3"/>
  <c r="R93" i="3"/>
  <c r="P93" i="3"/>
  <c r="BI90" i="3"/>
  <c r="BH90" i="3"/>
  <c r="BG90" i="3"/>
  <c r="BE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84" i="3"/>
  <c r="J17" i="3"/>
  <c r="J12" i="3"/>
  <c r="J81" i="3"/>
  <c r="E7" i="3"/>
  <c r="E77" i="3" s="1"/>
  <c r="J37" i="2"/>
  <c r="J36" i="2"/>
  <c r="AY55" i="1"/>
  <c r="J35" i="2"/>
  <c r="AX55" i="1" s="1"/>
  <c r="BI102" i="2"/>
  <c r="BH102" i="2"/>
  <c r="BG102" i="2"/>
  <c r="BE102" i="2"/>
  <c r="T102" i="2"/>
  <c r="R102" i="2"/>
  <c r="P102" i="2"/>
  <c r="BI99" i="2"/>
  <c r="BH99" i="2"/>
  <c r="BG99" i="2"/>
  <c r="BE99" i="2"/>
  <c r="T99" i="2"/>
  <c r="R99" i="2"/>
  <c r="P99" i="2"/>
  <c r="BI96" i="2"/>
  <c r="BH96" i="2"/>
  <c r="BG96" i="2"/>
  <c r="BE96" i="2"/>
  <c r="T96" i="2"/>
  <c r="R96" i="2"/>
  <c r="P96" i="2"/>
  <c r="BI93" i="2"/>
  <c r="BH93" i="2"/>
  <c r="BG93" i="2"/>
  <c r="BE93" i="2"/>
  <c r="T93" i="2"/>
  <c r="R93" i="2"/>
  <c r="P93" i="2"/>
  <c r="BI90" i="2"/>
  <c r="BH90" i="2"/>
  <c r="BG90" i="2"/>
  <c r="BE90" i="2"/>
  <c r="T90" i="2"/>
  <c r="R90" i="2"/>
  <c r="P90" i="2"/>
  <c r="BI87" i="2"/>
  <c r="BH87" i="2"/>
  <c r="BG87" i="2"/>
  <c r="BE87" i="2"/>
  <c r="T87" i="2"/>
  <c r="R87" i="2"/>
  <c r="P87" i="2"/>
  <c r="BI84" i="2"/>
  <c r="BH84" i="2"/>
  <c r="BG84" i="2"/>
  <c r="BE84" i="2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78" i="2" s="1"/>
  <c r="J17" i="2"/>
  <c r="J12" i="2"/>
  <c r="J75" i="2" s="1"/>
  <c r="E7" i="2"/>
  <c r="E71" i="2" s="1"/>
  <c r="L50" i="1"/>
  <c r="AM50" i="1"/>
  <c r="AM49" i="1"/>
  <c r="L49" i="1"/>
  <c r="AM47" i="1"/>
  <c r="L47" i="1"/>
  <c r="L45" i="1"/>
  <c r="L44" i="1"/>
  <c r="BK93" i="5"/>
  <c r="J84" i="5"/>
  <c r="J91" i="6"/>
  <c r="J105" i="6"/>
  <c r="J88" i="6"/>
  <c r="BK118" i="6"/>
  <c r="BK125" i="6"/>
  <c r="BK109" i="6"/>
  <c r="BK91" i="6"/>
  <c r="F35" i="7"/>
  <c r="BB60" i="1" s="1"/>
  <c r="BK83" i="8"/>
  <c r="BK89" i="8"/>
  <c r="J87" i="8"/>
  <c r="J96" i="8"/>
  <c r="BK98" i="8"/>
  <c r="BK87" i="9"/>
  <c r="J103" i="9"/>
  <c r="BK93" i="2"/>
  <c r="BK112" i="3"/>
  <c r="J111" i="4"/>
  <c r="J91" i="4"/>
  <c r="J110" i="4"/>
  <c r="J87" i="5"/>
  <c r="J108" i="6"/>
  <c r="J111" i="6"/>
  <c r="BK133" i="6"/>
  <c r="J135" i="6"/>
  <c r="BK123" i="6"/>
  <c r="BK102" i="8"/>
  <c r="J93" i="8"/>
  <c r="BK101" i="8"/>
  <c r="J95" i="8"/>
  <c r="BK85" i="8"/>
  <c r="BK94" i="9"/>
  <c r="BK84" i="9"/>
  <c r="BK99" i="2"/>
  <c r="J90" i="2"/>
  <c r="F36" i="2"/>
  <c r="BK125" i="3"/>
  <c r="BK102" i="3"/>
  <c r="J99" i="3"/>
  <c r="J99" i="4"/>
  <c r="J103" i="4"/>
  <c r="J106" i="4"/>
  <c r="BK91" i="5"/>
  <c r="BK84" i="5"/>
  <c r="BK135" i="6"/>
  <c r="BK111" i="6"/>
  <c r="J116" i="6"/>
  <c r="J137" i="6"/>
  <c r="BK121" i="6"/>
  <c r="J94" i="6"/>
  <c r="J114" i="6"/>
  <c r="J86" i="6"/>
  <c r="J33" i="7"/>
  <c r="AV60" i="1" s="1"/>
  <c r="BK91" i="8"/>
  <c r="BK100" i="8"/>
  <c r="J89" i="8"/>
  <c r="J83" i="8"/>
  <c r="J91" i="8"/>
  <c r="BK94" i="8"/>
  <c r="BK103" i="9"/>
  <c r="BK100" i="9"/>
  <c r="BK102" i="2"/>
  <c r="J93" i="2"/>
  <c r="J84" i="2"/>
  <c r="J110" i="3"/>
  <c r="BK99" i="3"/>
  <c r="J93" i="3"/>
  <c r="BK118" i="3"/>
  <c r="J115" i="3"/>
  <c r="BK106" i="3"/>
  <c r="BK106" i="4"/>
  <c r="BK99" i="4"/>
  <c r="J118" i="4"/>
  <c r="BK118" i="4"/>
  <c r="BK91" i="4"/>
  <c r="J86" i="5"/>
  <c r="J90" i="5"/>
  <c r="BK114" i="6"/>
  <c r="BK137" i="6"/>
  <c r="BK100" i="6"/>
  <c r="J132" i="6"/>
  <c r="J139" i="6"/>
  <c r="BK108" i="6"/>
  <c r="BK96" i="6"/>
  <c r="J82" i="7"/>
  <c r="BK93" i="8"/>
  <c r="J82" i="8"/>
  <c r="BK97" i="8"/>
  <c r="BK96" i="8"/>
  <c r="BK92" i="8"/>
  <c r="J88" i="8"/>
  <c r="BK97" i="9"/>
  <c r="J91" i="9"/>
  <c r="J96" i="2"/>
  <c r="BK87" i="2"/>
  <c r="J102" i="2"/>
  <c r="J106" i="3"/>
  <c r="J120" i="3"/>
  <c r="J123" i="3"/>
  <c r="J90" i="3"/>
  <c r="J95" i="3"/>
  <c r="BK93" i="3"/>
  <c r="BK103" i="4"/>
  <c r="BK87" i="4"/>
  <c r="J87" i="4"/>
  <c r="J96" i="4"/>
  <c r="BK87" i="5"/>
  <c r="BK90" i="5"/>
  <c r="BK132" i="6"/>
  <c r="BK139" i="6"/>
  <c r="J121" i="6"/>
  <c r="BK104" i="6"/>
  <c r="BK130" i="6"/>
  <c r="BK127" i="6"/>
  <c r="J127" i="6"/>
  <c r="J109" i="6"/>
  <c r="BK88" i="6"/>
  <c r="F36" i="7"/>
  <c r="BC60" i="1" s="1"/>
  <c r="BK95" i="8"/>
  <c r="BK88" i="8"/>
  <c r="BK99" i="8"/>
  <c r="J98" i="8"/>
  <c r="BK90" i="8"/>
  <c r="J92" i="8"/>
  <c r="J97" i="9"/>
  <c r="BK91" i="9"/>
  <c r="BK96" i="2"/>
  <c r="J87" i="2"/>
  <c r="AS54" i="1"/>
  <c r="BK90" i="3"/>
  <c r="BK110" i="3"/>
  <c r="BK123" i="3"/>
  <c r="BK95" i="3"/>
  <c r="BK111" i="4"/>
  <c r="J114" i="4"/>
  <c r="BK107" i="4"/>
  <c r="BK114" i="4"/>
  <c r="J93" i="5"/>
  <c r="J91" i="5"/>
  <c r="BK105" i="6"/>
  <c r="J133" i="6"/>
  <c r="J96" i="6"/>
  <c r="J125" i="6"/>
  <c r="J103" i="6"/>
  <c r="J104" i="6"/>
  <c r="J100" i="6"/>
  <c r="BK82" i="7"/>
  <c r="J100" i="8"/>
  <c r="BK87" i="8"/>
  <c r="J102" i="8"/>
  <c r="J86" i="8"/>
  <c r="BK86" i="8"/>
  <c r="J94" i="8"/>
  <c r="J85" i="8"/>
  <c r="J100" i="9"/>
  <c r="J94" i="9"/>
  <c r="J99" i="2"/>
  <c r="BK90" i="2"/>
  <c r="BK84" i="2"/>
  <c r="J118" i="3"/>
  <c r="J125" i="3"/>
  <c r="J112" i="3"/>
  <c r="J102" i="3"/>
  <c r="BK120" i="3"/>
  <c r="BK115" i="3"/>
  <c r="BK110" i="4"/>
  <c r="J107" i="4"/>
  <c r="BK96" i="4"/>
  <c r="BK95" i="5"/>
  <c r="J95" i="5"/>
  <c r="BK86" i="5"/>
  <c r="J118" i="6"/>
  <c r="BK94" i="6"/>
  <c r="BK86" i="6"/>
  <c r="J123" i="6"/>
  <c r="J130" i="6"/>
  <c r="BK103" i="6"/>
  <c r="BK116" i="6"/>
  <c r="F37" i="7"/>
  <c r="BD60" i="1" s="1"/>
  <c r="J99" i="8"/>
  <c r="J101" i="8"/>
  <c r="BK82" i="8"/>
  <c r="J90" i="8"/>
  <c r="J97" i="8"/>
  <c r="J84" i="9"/>
  <c r="J87" i="9"/>
  <c r="J33" i="2" l="1"/>
  <c r="AV55" i="1" s="1"/>
  <c r="R89" i="3"/>
  <c r="P114" i="3"/>
  <c r="P95" i="4"/>
  <c r="BK85" i="6"/>
  <c r="J85" i="6"/>
  <c r="J61" i="6"/>
  <c r="T85" i="6"/>
  <c r="T84" i="6"/>
  <c r="R90" i="6"/>
  <c r="R81" i="8"/>
  <c r="R80" i="8" s="1"/>
  <c r="BK83" i="2"/>
  <c r="J83" i="2"/>
  <c r="J61" i="2"/>
  <c r="P89" i="3"/>
  <c r="R109" i="3"/>
  <c r="BK95" i="4"/>
  <c r="R95" i="4"/>
  <c r="BK83" i="5"/>
  <c r="J83" i="5"/>
  <c r="J61" i="5"/>
  <c r="T99" i="6"/>
  <c r="BK81" i="8"/>
  <c r="J81" i="8"/>
  <c r="J60" i="8" s="1"/>
  <c r="T89" i="3"/>
  <c r="R98" i="3"/>
  <c r="P109" i="3"/>
  <c r="P108" i="3"/>
  <c r="P102" i="4"/>
  <c r="P85" i="6"/>
  <c r="P84" i="6"/>
  <c r="BK90" i="6"/>
  <c r="J90" i="6" s="1"/>
  <c r="J62" i="6" s="1"/>
  <c r="T90" i="6"/>
  <c r="P98" i="3"/>
  <c r="BK109" i="3"/>
  <c r="J109" i="3" s="1"/>
  <c r="J66" i="3" s="1"/>
  <c r="T109" i="3"/>
  <c r="T102" i="4"/>
  <c r="BK99" i="6"/>
  <c r="J99" i="6" s="1"/>
  <c r="J63" i="6" s="1"/>
  <c r="T81" i="8"/>
  <c r="T80" i="8"/>
  <c r="P83" i="2"/>
  <c r="P82" i="2" s="1"/>
  <c r="P81" i="2" s="1"/>
  <c r="AU55" i="1" s="1"/>
  <c r="BK89" i="3"/>
  <c r="BK98" i="3"/>
  <c r="J98" i="3"/>
  <c r="J63" i="3"/>
  <c r="R114" i="3"/>
  <c r="R102" i="4"/>
  <c r="R94" i="4"/>
  <c r="R86" i="4" s="1"/>
  <c r="P83" i="5"/>
  <c r="P82" i="5"/>
  <c r="P81" i="5"/>
  <c r="AU58" i="1"/>
  <c r="R85" i="6"/>
  <c r="R84" i="6" s="1"/>
  <c r="P90" i="6"/>
  <c r="T83" i="9"/>
  <c r="T83" i="2"/>
  <c r="T82" i="2"/>
  <c r="T81" i="2"/>
  <c r="T98" i="3"/>
  <c r="T114" i="3"/>
  <c r="T95" i="4"/>
  <c r="T94" i="4"/>
  <c r="T86" i="4" s="1"/>
  <c r="R83" i="5"/>
  <c r="R82" i="5"/>
  <c r="R81" i="5" s="1"/>
  <c r="P99" i="6"/>
  <c r="P83" i="9"/>
  <c r="P90" i="9"/>
  <c r="R83" i="2"/>
  <c r="R82" i="2" s="1"/>
  <c r="R81" i="2" s="1"/>
  <c r="BK114" i="3"/>
  <c r="J114" i="3"/>
  <c r="J67" i="3"/>
  <c r="BK102" i="4"/>
  <c r="J102" i="4" s="1"/>
  <c r="J64" i="4" s="1"/>
  <c r="T83" i="5"/>
  <c r="T82" i="5" s="1"/>
  <c r="T81" i="5" s="1"/>
  <c r="R99" i="6"/>
  <c r="P81" i="8"/>
  <c r="P80" i="8"/>
  <c r="AU61" i="1" s="1"/>
  <c r="BK83" i="9"/>
  <c r="R83" i="9"/>
  <c r="BK90" i="9"/>
  <c r="J90" i="9"/>
  <c r="J61" i="9"/>
  <c r="R90" i="9"/>
  <c r="T90" i="9"/>
  <c r="BK99" i="9"/>
  <c r="J99" i="9"/>
  <c r="J62" i="9" s="1"/>
  <c r="P99" i="9"/>
  <c r="R99" i="9"/>
  <c r="T99" i="9"/>
  <c r="BK117" i="4"/>
  <c r="J117" i="4"/>
  <c r="J66" i="4" s="1"/>
  <c r="BK105" i="3"/>
  <c r="J105" i="3" s="1"/>
  <c r="J64" i="3" s="1"/>
  <c r="BK90" i="4"/>
  <c r="BK89" i="4"/>
  <c r="J89" i="4"/>
  <c r="J60" i="4"/>
  <c r="BK94" i="3"/>
  <c r="J94" i="3"/>
  <c r="J62" i="3" s="1"/>
  <c r="BK81" i="7"/>
  <c r="J81" i="7"/>
  <c r="J60" i="7"/>
  <c r="BK80" i="8"/>
  <c r="J80" i="8"/>
  <c r="J59" i="8" s="1"/>
  <c r="E72" i="9"/>
  <c r="J52" i="9"/>
  <c r="BF91" i="9"/>
  <c r="BF100" i="9"/>
  <c r="BF94" i="9"/>
  <c r="BF103" i="9"/>
  <c r="F55" i="9"/>
  <c r="BF87" i="9"/>
  <c r="BF84" i="9"/>
  <c r="BF97" i="9"/>
  <c r="F55" i="8"/>
  <c r="J74" i="8"/>
  <c r="BE82" i="8"/>
  <c r="BE88" i="8"/>
  <c r="BE89" i="8"/>
  <c r="BE95" i="8"/>
  <c r="BE98" i="8"/>
  <c r="BE100" i="8"/>
  <c r="BE101" i="8"/>
  <c r="BK80" i="7"/>
  <c r="J80" i="7"/>
  <c r="BE87" i="8"/>
  <c r="BE99" i="8"/>
  <c r="E48" i="8"/>
  <c r="BE93" i="8"/>
  <c r="BE83" i="8"/>
  <c r="BE91" i="8"/>
  <c r="BE92" i="8"/>
  <c r="BE90" i="8"/>
  <c r="BE94" i="8"/>
  <c r="BE85" i="8"/>
  <c r="BE86" i="8"/>
  <c r="BE97" i="8"/>
  <c r="BE102" i="8"/>
  <c r="BE96" i="8"/>
  <c r="BK84" i="6"/>
  <c r="J84" i="6"/>
  <c r="J60" i="6"/>
  <c r="J52" i="7"/>
  <c r="BF82" i="7"/>
  <c r="F55" i="7"/>
  <c r="E48" i="7"/>
  <c r="BK82" i="5"/>
  <c r="BK81" i="5"/>
  <c r="J81" i="5"/>
  <c r="J59" i="5"/>
  <c r="F55" i="6"/>
  <c r="BF103" i="6"/>
  <c r="E48" i="6"/>
  <c r="BF86" i="6"/>
  <c r="BF91" i="6"/>
  <c r="BF100" i="6"/>
  <c r="BF130" i="6"/>
  <c r="BF105" i="6"/>
  <c r="BF116" i="6"/>
  <c r="BF133" i="6"/>
  <c r="BF94" i="6"/>
  <c r="BF96" i="6"/>
  <c r="BF104" i="6"/>
  <c r="BF109" i="6"/>
  <c r="BF111" i="6"/>
  <c r="BF114" i="6"/>
  <c r="BF139" i="6"/>
  <c r="BF118" i="6"/>
  <c r="BF123" i="6"/>
  <c r="BF135" i="6"/>
  <c r="BF137" i="6"/>
  <c r="BF108" i="6"/>
  <c r="BF125" i="6"/>
  <c r="BF132" i="6"/>
  <c r="J52" i="6"/>
  <c r="BF88" i="6"/>
  <c r="BF121" i="6"/>
  <c r="BF127" i="6"/>
  <c r="BF93" i="5"/>
  <c r="J52" i="5"/>
  <c r="J90" i="4"/>
  <c r="J61" i="4"/>
  <c r="BK116" i="4"/>
  <c r="J116" i="4" s="1"/>
  <c r="J65" i="4" s="1"/>
  <c r="F55" i="5"/>
  <c r="BF84" i="5"/>
  <c r="BF90" i="5"/>
  <c r="BF95" i="5"/>
  <c r="J95" i="4"/>
  <c r="J63" i="4"/>
  <c r="BF86" i="5"/>
  <c r="E48" i="5"/>
  <c r="BF87" i="5"/>
  <c r="BF91" i="5"/>
  <c r="J52" i="4"/>
  <c r="BF103" i="4"/>
  <c r="BF107" i="4"/>
  <c r="E48" i="4"/>
  <c r="BF91" i="4"/>
  <c r="BF99" i="4"/>
  <c r="BF111" i="4"/>
  <c r="J89" i="3"/>
  <c r="J61" i="3"/>
  <c r="F55" i="4"/>
  <c r="BF87" i="4"/>
  <c r="BF106" i="4"/>
  <c r="BF110" i="4"/>
  <c r="BF114" i="4"/>
  <c r="BF118" i="4"/>
  <c r="BF96" i="4"/>
  <c r="J52" i="3"/>
  <c r="BF112" i="3"/>
  <c r="BF125" i="3"/>
  <c r="E48" i="3"/>
  <c r="BF95" i="3"/>
  <c r="F55" i="3"/>
  <c r="BF106" i="3"/>
  <c r="BK82" i="2"/>
  <c r="BK81" i="2"/>
  <c r="J81" i="2"/>
  <c r="J59" i="2" s="1"/>
  <c r="BF90" i="3"/>
  <c r="BF93" i="3"/>
  <c r="BF102" i="3"/>
  <c r="BF118" i="3"/>
  <c r="BF120" i="3"/>
  <c r="BF99" i="3"/>
  <c r="BF110" i="3"/>
  <c r="BF115" i="3"/>
  <c r="BF123" i="3"/>
  <c r="BF93" i="2"/>
  <c r="E48" i="2"/>
  <c r="J52" i="2"/>
  <c r="F55" i="2"/>
  <c r="BF84" i="2"/>
  <c r="BF87" i="2"/>
  <c r="BF90" i="2"/>
  <c r="BF96" i="2"/>
  <c r="BF99" i="2"/>
  <c r="BF102" i="2"/>
  <c r="BC55" i="1"/>
  <c r="F37" i="3"/>
  <c r="BD56" i="1"/>
  <c r="F35" i="3"/>
  <c r="BB56" i="1" s="1"/>
  <c r="J33" i="5"/>
  <c r="AV58" i="1" s="1"/>
  <c r="F33" i="6"/>
  <c r="AZ59" i="1"/>
  <c r="J34" i="7"/>
  <c r="AW60" i="1"/>
  <c r="AT60" i="1"/>
  <c r="F34" i="8"/>
  <c r="BA61" i="1"/>
  <c r="J33" i="9"/>
  <c r="AV62" i="1"/>
  <c r="F35" i="2"/>
  <c r="BB55" i="1"/>
  <c r="F35" i="4"/>
  <c r="BB57" i="1"/>
  <c r="F33" i="5"/>
  <c r="AZ58" i="1"/>
  <c r="J33" i="6"/>
  <c r="AV59" i="1" s="1"/>
  <c r="F36" i="8"/>
  <c r="BC61" i="1"/>
  <c r="J33" i="3"/>
  <c r="AV56" i="1"/>
  <c r="F33" i="3"/>
  <c r="AZ56" i="1"/>
  <c r="J33" i="4"/>
  <c r="AV57" i="1" s="1"/>
  <c r="F36" i="5"/>
  <c r="BC58" i="1"/>
  <c r="F35" i="5"/>
  <c r="BB58" i="1"/>
  <c r="F37" i="6"/>
  <c r="BD59" i="1"/>
  <c r="F35" i="8"/>
  <c r="BB61" i="1" s="1"/>
  <c r="F37" i="9"/>
  <c r="BD62" i="1"/>
  <c r="F33" i="2"/>
  <c r="AZ55" i="1"/>
  <c r="F33" i="4"/>
  <c r="AZ57" i="1"/>
  <c r="F37" i="4"/>
  <c r="BD57" i="1" s="1"/>
  <c r="F35" i="6"/>
  <c r="BB59" i="1"/>
  <c r="F33" i="7"/>
  <c r="AZ60" i="1"/>
  <c r="J30" i="7"/>
  <c r="F37" i="8"/>
  <c r="BD61" i="1" s="1"/>
  <c r="F36" i="9"/>
  <c r="BC62" i="1"/>
  <c r="F37" i="2"/>
  <c r="BD55" i="1"/>
  <c r="F36" i="3"/>
  <c r="BC56" i="1" s="1"/>
  <c r="F36" i="4"/>
  <c r="BC57" i="1" s="1"/>
  <c r="F37" i="5"/>
  <c r="BD58" i="1"/>
  <c r="F36" i="6"/>
  <c r="BC59" i="1"/>
  <c r="J34" i="8"/>
  <c r="AW61" i="1" s="1"/>
  <c r="F33" i="9"/>
  <c r="AZ62" i="1" s="1"/>
  <c r="F35" i="9"/>
  <c r="BB62" i="1"/>
  <c r="R82" i="9" l="1"/>
  <c r="BK82" i="9"/>
  <c r="J82" i="9"/>
  <c r="J59" i="9"/>
  <c r="P83" i="6"/>
  <c r="AU59" i="1"/>
  <c r="BK94" i="4"/>
  <c r="J94" i="4"/>
  <c r="J62" i="4" s="1"/>
  <c r="T82" i="9"/>
  <c r="BK88" i="3"/>
  <c r="BK108" i="3"/>
  <c r="BK87" i="3" s="1"/>
  <c r="J87" i="3" s="1"/>
  <c r="J59" i="3" s="1"/>
  <c r="J108" i="3"/>
  <c r="J65" i="3" s="1"/>
  <c r="T88" i="3"/>
  <c r="P88" i="3"/>
  <c r="P87" i="3"/>
  <c r="AU56" i="1"/>
  <c r="P94" i="4"/>
  <c r="P86" i="4" s="1"/>
  <c r="AU57" i="1" s="1"/>
  <c r="P82" i="9"/>
  <c r="AU62" i="1"/>
  <c r="R83" i="6"/>
  <c r="T108" i="3"/>
  <c r="R108" i="3"/>
  <c r="T83" i="6"/>
  <c r="R88" i="3"/>
  <c r="R87" i="3"/>
  <c r="J83" i="9"/>
  <c r="J60" i="9"/>
  <c r="AG60" i="1"/>
  <c r="AN60" i="1"/>
  <c r="J59" i="7"/>
  <c r="BK83" i="6"/>
  <c r="J83" i="6" s="1"/>
  <c r="J59" i="6" s="1"/>
  <c r="J39" i="7"/>
  <c r="J82" i="5"/>
  <c r="J60" i="5"/>
  <c r="J82" i="2"/>
  <c r="J60" i="2" s="1"/>
  <c r="F34" i="2"/>
  <c r="BA55" i="1" s="1"/>
  <c r="J34" i="4"/>
  <c r="AW57" i="1" s="1"/>
  <c r="AT57" i="1" s="1"/>
  <c r="F34" i="7"/>
  <c r="BA60" i="1"/>
  <c r="J33" i="8"/>
  <c r="AV61" i="1"/>
  <c r="AT61" i="1" s="1"/>
  <c r="F34" i="3"/>
  <c r="BA56" i="1" s="1"/>
  <c r="F34" i="6"/>
  <c r="BA59" i="1" s="1"/>
  <c r="J30" i="2"/>
  <c r="AG55" i="1" s="1"/>
  <c r="F34" i="4"/>
  <c r="BA57" i="1" s="1"/>
  <c r="J34" i="5"/>
  <c r="AW58" i="1" s="1"/>
  <c r="AT58" i="1" s="1"/>
  <c r="F33" i="8"/>
  <c r="AZ61" i="1"/>
  <c r="AZ54" i="1"/>
  <c r="W29" i="1" s="1"/>
  <c r="BB54" i="1"/>
  <c r="W31" i="1"/>
  <c r="J34" i="3"/>
  <c r="AW56" i="1"/>
  <c r="AT56" i="1"/>
  <c r="J30" i="5"/>
  <c r="AG58" i="1"/>
  <c r="J34" i="6"/>
  <c r="AW59" i="1" s="1"/>
  <c r="AT59" i="1" s="1"/>
  <c r="J34" i="2"/>
  <c r="AW55" i="1"/>
  <c r="AT55" i="1"/>
  <c r="F34" i="5"/>
  <c r="BA58" i="1"/>
  <c r="J30" i="8"/>
  <c r="AG61" i="1" s="1"/>
  <c r="BD54" i="1"/>
  <c r="W33" i="1" s="1"/>
  <c r="BC54" i="1"/>
  <c r="AY54" i="1"/>
  <c r="J34" i="9"/>
  <c r="AW62" i="1" s="1"/>
  <c r="AT62" i="1" s="1"/>
  <c r="F34" i="9"/>
  <c r="BA62" i="1"/>
  <c r="T87" i="3" l="1"/>
  <c r="J88" i="3"/>
  <c r="J60" i="3" s="1"/>
  <c r="BK86" i="4"/>
  <c r="J86" i="4"/>
  <c r="J59" i="4"/>
  <c r="AN61" i="1"/>
  <c r="J39" i="8"/>
  <c r="AN58" i="1"/>
  <c r="J39" i="5"/>
  <c r="AN55" i="1"/>
  <c r="J39" i="2"/>
  <c r="AU54" i="1"/>
  <c r="J30" i="9"/>
  <c r="AG62" i="1"/>
  <c r="J30" i="3"/>
  <c r="AG56" i="1" s="1"/>
  <c r="BA54" i="1"/>
  <c r="W30" i="1" s="1"/>
  <c r="W32" i="1"/>
  <c r="AV54" i="1"/>
  <c r="AK29" i="1" s="1"/>
  <c r="AX54" i="1"/>
  <c r="J30" i="6"/>
  <c r="AG59" i="1" s="1"/>
  <c r="AN59" i="1" s="1"/>
  <c r="J39" i="3" l="1"/>
  <c r="J39" i="9"/>
  <c r="J39" i="6"/>
  <c r="AN56" i="1"/>
  <c r="AN62" i="1"/>
  <c r="J30" i="4"/>
  <c r="AG57" i="1"/>
  <c r="AN57" i="1"/>
  <c r="AW54" i="1"/>
  <c r="AK30" i="1"/>
  <c r="J39" i="4" l="1"/>
  <c r="AG54" i="1"/>
  <c r="AN54" i="1" s="1"/>
  <c r="AT54" i="1"/>
  <c r="AK26" i="1" l="1"/>
  <c r="AK35" i="1"/>
</calcChain>
</file>

<file path=xl/sharedStrings.xml><?xml version="1.0" encoding="utf-8"?>
<sst xmlns="http://schemas.openxmlformats.org/spreadsheetml/2006/main" count="3179" uniqueCount="593">
  <si>
    <t>Export Komplet</t>
  </si>
  <si>
    <t>VZ</t>
  </si>
  <si>
    <t>2.0</t>
  </si>
  <si>
    <t>ZAMOK</t>
  </si>
  <si>
    <t>False</t>
  </si>
  <si>
    <t>{f71bf1d6-d57f-4bb0-a568-784a1295a851}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</si>
  <si>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</si>
  <si>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</si>
  <si>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</si>
  <si>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</si>
  <si>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</si>
  <si>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</si>
  <si>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</si>
  <si>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</si>
  <si>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1121_2025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</si>
  <si>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</si>
  <si>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</si>
  <si>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doplnění Rodinného domu - č.p. 1030, Letohrad</t>
  </si>
  <si>
    <t>KSO:</t>
  </si>
  <si>
    <t/>
  </si>
  <si>
    <t>CC-CZ:</t>
  </si>
  <si>
    <t>Místo:</t>
  </si>
  <si>
    <t>Letohrad</t>
  </si>
  <si>
    <t>Datum:</t>
  </si>
  <si>
    <t>17. 5. 2025</t>
  </si>
  <si>
    <t>Zadavatel:</t>
  </si>
  <si>
    <t>IČ:</t>
  </si>
  <si>
    <t>70857717</t>
  </si>
  <si>
    <t>Dětský domov Dolní Čermná</t>
  </si>
  <si>
    <t>DIČ:</t>
  </si>
  <si>
    <t>Účastník:</t>
  </si>
  <si>
    <t>Vyplň údaj</t>
  </si>
  <si>
    <t>Projektant:</t>
  </si>
  <si>
    <t>17086370</t>
  </si>
  <si>
    <t xml:space="preserve">vs-studio s.r.o.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</si>
  <si>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</si>
  <si>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</si>
  <si>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</si>
  <si>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</si>
  <si>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</si>
  <si>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</si>
  <si>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</si>
  <si>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</si>
  <si>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</si>
  <si>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</si>
  <si>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</si>
  <si>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</si>
  <si>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</si>
  <si>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</si>
  <si>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</si>
  <si>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</si>
  <si>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</si>
  <si>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</si>
  <si>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</si>
  <si>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</si>
  <si>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</si>
  <si>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</si>
  <si>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</si>
  <si>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</si>
  <si>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</si>
  <si>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</si>
  <si>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</si>
  <si>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</si>
  <si>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</si>
  <si>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</si>
  <si>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</si>
  <si>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</si>
  <si>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</si>
  <si>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</si>
  <si>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</si>
  <si>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</si>
  <si>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</si>
  <si>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</si>
  <si>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</si>
  <si>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</si>
  <si>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</si>
  <si>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</si>
  <si>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</si>
  <si>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</si>
  <si>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TERÉNNÍ ÚPRAVY</t>
  </si>
  <si>
    <t>STA</t>
  </si>
  <si>
    <t>1</t>
  </si>
  <si>
    <t>{6b5fc5b2-765e-46b6-9729-6f5d9e17f930}</t>
  </si>
  <si>
    <t>02</t>
  </si>
  <si>
    <t>TERASA</t>
  </si>
  <si>
    <t>{5c2fe326-a67b-44c1-866f-603ca1b0338e}</t>
  </si>
  <si>
    <t>03</t>
  </si>
  <si>
    <t>DOPLNĚNÍ VYTÁPĚNÍ</t>
  </si>
  <si>
    <t>{6ff46167-4520-487c-997b-8f83b9d3b2e1}</t>
  </si>
  <si>
    <t>04</t>
  </si>
  <si>
    <t>STÍNĚNÍ</t>
  </si>
  <si>
    <t>{68dda0f9-6e44-4c60-aad2-2a6e4f115f6b}</t>
  </si>
  <si>
    <t>05</t>
  </si>
  <si>
    <t>ELEKTRO</t>
  </si>
  <si>
    <t>{975279a0-8a44-4cbf-8fc1-2c752d4789e5}</t>
  </si>
  <si>
    <t>08</t>
  </si>
  <si>
    <t>NÁBYTEK</t>
  </si>
  <si>
    <t>{f0e9b070-6a7b-41e2-88af-03d3a1d03fca}</t>
  </si>
  <si>
    <t>19</t>
  </si>
  <si>
    <t>FOTOVOLTAIKA</t>
  </si>
  <si>
    <t>{1cfadf3d-afd3-4acd-9f58-ff21bb836fae}</t>
  </si>
  <si>
    <t>90</t>
  </si>
  <si>
    <t>VON</t>
  </si>
  <si>
    <t>{1283d081-de49-4630-a0dc-6c4c5d7a3f86}</t>
  </si>
  <si>
    <t>KRYCÍ LIST SOUPISU PRACÍ</t>
  </si>
  <si>
    <t>Objekt:</t>
  </si>
  <si>
    <t>01 - TERÉNNÍ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</si>
  <si>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</si>
  <si>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</si>
  <si>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</si>
  <si>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</si>
  <si>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</si>
  <si>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</si>
  <si>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</si>
  <si>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</si>
  <si>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</si>
  <si>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</si>
  <si>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</si>
  <si>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</si>
  <si>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</si>
  <si>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</si>
  <si>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</si>
  <si>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</si>
  <si>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</si>
  <si>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</si>
  <si>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</si>
  <si>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</si>
  <si>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</si>
  <si>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</si>
  <si>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</si>
  <si>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</si>
  <si>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</si>
  <si>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a rákosu ručně travin pro jakoukoli plochu v rovině nebo ve svahu sklonu do 1:5</t>
  </si>
  <si>
    <t>m2</t>
  </si>
  <si>
    <t>CS ÚRS 2025 01</t>
  </si>
  <si>
    <t>4</t>
  </si>
  <si>
    <t>2</t>
  </si>
  <si>
    <t>1084974930</t>
  </si>
  <si>
    <t>Online PSC</t>
  </si>
  <si>
    <t>https://podminky.urs.cz/item/CS_URS_2025_01/111111101</t>
  </si>
  <si>
    <t>VV</t>
  </si>
  <si>
    <t>"v prostoru pod terasou" 5*6,5</t>
  </si>
  <si>
    <t>3</t>
  </si>
  <si>
    <t>121112005</t>
  </si>
  <si>
    <t>Sejmutí ornice ručně při souvislé ploše, tl. vrstvy přes 250 do 300 mm</t>
  </si>
  <si>
    <t>1996652213</t>
  </si>
  <si>
    <t>https://podminky.urs.cz/item/CS_URS_2025_01/121112005</t>
  </si>
  <si>
    <t>"v prostoru pod terasou" 6,5*0,5</t>
  </si>
  <si>
    <t>121151105</t>
  </si>
  <si>
    <t>Sejmutí ornice strojně při souvislé ploše do 100 m2, tl. vrstvy přes 250 do 300 mm</t>
  </si>
  <si>
    <t>1846917330</t>
  </si>
  <si>
    <t>https://podminky.urs.cz/item/CS_URS_2025_01/121151105</t>
  </si>
  <si>
    <t>"v prostoru pod terasou" 6,5*4,5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</si>
  <si>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</si>
  <si>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</si>
  <si>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m3</t>
  </si>
  <si>
    <t>141693593</t>
  </si>
  <si>
    <t>https://podminky.urs.cz/item/CS_URS_2025_01/162211321</t>
  </si>
  <si>
    <t>"výkopek pod terasou"(5*6.5)*0.3</t>
  </si>
  <si>
    <t>5</t>
  </si>
  <si>
    <t>162211329</t>
  </si>
  <si>
    <t>Vodorovné přemístění výkopku nebo sypaniny stavebním kolečkem s vyprázdněním kolečka na hromady nebo do dopravního prostředku na vzdálenost do 10 m Příplatek za každých dalších 10 m k ceně -1321</t>
  </si>
  <si>
    <t>356317774</t>
  </si>
  <si>
    <t>https://podminky.urs.cz/item/CS_URS_2025_01/162211329</t>
  </si>
  <si>
    <t>"výkopek pod terasou" (5*6.5)*0.3</t>
  </si>
  <si>
    <t>7</t>
  </si>
  <si>
    <t>181311105</t>
  </si>
  <si>
    <t>Rozprostření a urovnání ornice v rovině nebo ve svahu sklonu do 1:5 ručně při souvislé ploše, tl. vrstvy přes 250 do 300 mm</t>
  </si>
  <si>
    <t>832585911</t>
  </si>
  <si>
    <t>https://podminky.urs.cz/item/CS_URS_2025_01/181311105</t>
  </si>
  <si>
    <t>(5*6.5)*0.3</t>
  </si>
  <si>
    <t>6</t>
  </si>
  <si>
    <t>181911101</t>
  </si>
  <si>
    <t>Úprava pláně vyrovnáním výškových rozdílů ručně v hornině třídy těžitelnosti I skupiny 1 a 2 bez zhutnění</t>
  </si>
  <si>
    <t>620778540</t>
  </si>
  <si>
    <t>https://podminky.urs.cz/item/CS_URS_2025_01/181911101</t>
  </si>
  <si>
    <t>5*6,5</t>
  </si>
  <si>
    <t>02 - TERASA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</si>
  <si>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</si>
  <si>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</si>
  <si>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</si>
  <si>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</si>
  <si>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</si>
  <si>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</si>
  <si>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>184911311</t>
  </si>
  <si>
    <t>Položení mulčovací textilie proti prorůstání plevelů kolem vysázených rostlin v rovině nebo na svahu do 1:5</t>
  </si>
  <si>
    <t>1969427135</t>
  </si>
  <si>
    <t>https://podminky.urs.cz/item/CS_URS_2025_01/184911311</t>
  </si>
  <si>
    <t>6,5*5</t>
  </si>
  <si>
    <t>M</t>
  </si>
  <si>
    <t>RMAT0001</t>
  </si>
  <si>
    <t>mulčovací textilie</t>
  </si>
  <si>
    <t>8</t>
  </si>
  <si>
    <t>-318554169</t>
  </si>
  <si>
    <t>Úpravy povrchů, podlahy a osazování výplní</t>
  </si>
  <si>
    <t>635111142</t>
  </si>
  <si>
    <t>Násyp ze štěrkopísku, písku nebo kameniva pod podlahy s udusáním a urovnáním povrchu z kameniva hrubého 16-32</t>
  </si>
  <si>
    <t>1984429659</t>
  </si>
  <si>
    <t>https://podminky.urs.cz/item/CS_URS_2025_01/635111142</t>
  </si>
  <si>
    <t>(5*6,5)*0,2</t>
  </si>
  <si>
    <t>9</t>
  </si>
  <si>
    <t>Ostatní konstrukce a práce, bourání</t>
  </si>
  <si>
    <t>936009121</t>
  </si>
  <si>
    <t>Násyp ze štěrkopísku, písku nebo kameniva pod podlahy s udusáním a urovnáním povrchu ze štěrku frakce 4-8 mm</t>
  </si>
  <si>
    <t>-383631227</t>
  </si>
  <si>
    <t>https://podminky.urs.cz/item/CS_URS_2025_01/936009121</t>
  </si>
  <si>
    <t>(5*6,5)*0,1</t>
  </si>
  <si>
    <t>953921113</t>
  </si>
  <si>
    <t>Dlaždice betonové na sucho na ploché střechy kladené jednotlivě volně s mezerami rozměru 400 x 400 mm</t>
  </si>
  <si>
    <t>kus</t>
  </si>
  <si>
    <t>1919277830</t>
  </si>
  <si>
    <t>https://podminky.urs.cz/item/CS_URS_2025_01/953921113</t>
  </si>
  <si>
    <t>13*6</t>
  </si>
  <si>
    <t>998</t>
  </si>
  <si>
    <t>Přesun hmot</t>
  </si>
  <si>
    <t>13</t>
  </si>
  <si>
    <t>998011009</t>
  </si>
  <si>
    <t>Přesun hmot pro budovy občanské výstavby, bydlení, výrobu a služby vodorovná dopravní vzdálenost do 100 m s omezením mechanizace pro budovy výšky přes 6 do 12 m</t>
  </si>
  <si>
    <t>t</t>
  </si>
  <si>
    <t>400306522</t>
  </si>
  <si>
    <t>https://podminky.urs.cz/item/CS_URS_2025_01/998011009</t>
  </si>
  <si>
    <t>PSV</t>
  </si>
  <si>
    <t>Práce a dodávky PSV</t>
  </si>
  <si>
    <t>711</t>
  </si>
  <si>
    <t>Izolace proti vodě, vlhkosti a plynům</t>
  </si>
  <si>
    <t>10</t>
  </si>
  <si>
    <t>711161384.TSS</t>
  </si>
  <si>
    <t>Izolace proti zemní vlhkosti nopovou fólií ukončení provětrávací lištou TECHNODREN</t>
  </si>
  <si>
    <t>m</t>
  </si>
  <si>
    <t>16</t>
  </si>
  <si>
    <t>-1497308940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</si>
  <si>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</si>
  <si>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</si>
  <si>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859817221</t>
  </si>
  <si>
    <t>https://podminky.urs.cz/item/CS_URS_2025_01/998711122</t>
  </si>
  <si>
    <t>762</t>
  </si>
  <si>
    <t>Konstrukce tesařské</t>
  </si>
  <si>
    <t>762951002</t>
  </si>
  <si>
    <t>Montáž terasy podkladního roštu, z profilů dřevěných, osové vzdálenosti podpěr přes 300 do 420 mm</t>
  </si>
  <si>
    <t>-212877126</t>
  </si>
  <si>
    <t>https://podminky.urs.cz/item/CS_URS_2025_01/762951002</t>
  </si>
  <si>
    <t>61198142</t>
  </si>
  <si>
    <t>hranol terasový dřevěný exotická dřevina 45x70mm</t>
  </si>
  <si>
    <t>32</t>
  </si>
  <si>
    <t>944076285</t>
  </si>
  <si>
    <t>32,5*3,4236 'Přepočtené koeficientem množství</t>
  </si>
  <si>
    <t>762952014</t>
  </si>
  <si>
    <t>Montáž terasy nášlapné vrstvy z prken z dřevin tvrdých nebo neobyčejně tvrdých, s broušením, omytím a kartáčováním, bez povrchové úpravy, spojovaných šroubováním, šířky přes 135 mm</t>
  </si>
  <si>
    <t>931184568</t>
  </si>
  <si>
    <t>https://podminky.urs.cz/item/CS_URS_2025_01/762952014</t>
  </si>
  <si>
    <t>61198130</t>
  </si>
  <si>
    <t>profil terasový dřevěný massaranduba jemná drážka š 145mm tl 21mm</t>
  </si>
  <si>
    <t>1445824909</t>
  </si>
  <si>
    <t>32,5*1,08 'Přepočtené koeficientem množství</t>
  </si>
  <si>
    <t>11</t>
  </si>
  <si>
    <t>998762122</t>
  </si>
  <si>
    <t>Přesun hmot pro konstrukce tesařské stanovený z hmotnosti přesunovaného materiálu vodorovná dopravní vzdálenost do 50 m ruční (bez užití mechanizace) v objektech výšky přes 6 do 12 m</t>
  </si>
  <si>
    <t>10472159</t>
  </si>
  <si>
    <t>https://podminky.urs.cz/item/CS_URS_2025_01/998762122</t>
  </si>
  <si>
    <t>03 - DOPLNĚNÍ VYTÁPĚNÍ</t>
  </si>
  <si>
    <t xml:space="preserve">Dětský domov Dolní Čermná </t>
  </si>
  <si>
    <t>vs-studio s.r.o.</t>
  </si>
  <si>
    <t xml:space="preserve">    733 - Ústřední vytápění - rozvodné potrubí</t>
  </si>
  <si>
    <t xml:space="preserve">    795 - Lokální vytápění</t>
  </si>
  <si>
    <t>M - Práce a dodávky M</t>
  </si>
  <si>
    <t xml:space="preserve">    58-M - Revize vyhrazených technických zařízení</t>
  </si>
  <si>
    <t>63437184</t>
  </si>
  <si>
    <t>sklo pod kamna tl 10mm</t>
  </si>
  <si>
    <t>1989680270</t>
  </si>
  <si>
    <t>1*1,2</t>
  </si>
  <si>
    <t>634661111</t>
  </si>
  <si>
    <t>Výplň dilatačních spar mazanin silikonovým tmelem, šířka spáry do 5 mm</t>
  </si>
  <si>
    <t>-1346950821</t>
  </si>
  <si>
    <t>https://podminky.urs.cz/item/CS_URS_2025_01/634661111</t>
  </si>
  <si>
    <t>1+1,2+1+1,2</t>
  </si>
  <si>
    <t>733</t>
  </si>
  <si>
    <t>Ústřední vytápění - rozvodné potrubí</t>
  </si>
  <si>
    <t>998733112</t>
  </si>
  <si>
    <t>Přesun hmot pro rozvody potrubí stanovený z hmotnosti přesunovaného materiálu vodorovná dopravní vzdálenost do 50 m s omezením mechanizace v objektech výšky přes 6 do 12 m</t>
  </si>
  <si>
    <t>-1509204255</t>
  </si>
  <si>
    <t>https://podminky.urs.cz/item/CS_URS_2025_01/998733112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</si>
  <si>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</si>
  <si>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</si>
  <si>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712064091</t>
  </si>
  <si>
    <t>https://podminky.urs.cz/item/CS_URS_2025_01/998733122</t>
  </si>
  <si>
    <t>795</t>
  </si>
  <si>
    <t>Lokální vytápění</t>
  </si>
  <si>
    <t>795941001</t>
  </si>
  <si>
    <t>Propojení na přívod vzduchu z exteriéru (materiál ve specifikaci) hliníkovou flexi rourou</t>
  </si>
  <si>
    <t>647793897</t>
  </si>
  <si>
    <t>https://podminky.urs.cz/item/CS_URS_2025_01/795941001</t>
  </si>
  <si>
    <t>42981796</t>
  </si>
  <si>
    <t>hadice ohebná neizolovaná z Al folie s vícenásobným zámkem D 125mm</t>
  </si>
  <si>
    <t>-546554549</t>
  </si>
  <si>
    <t>795942003</t>
  </si>
  <si>
    <t>Napojení ohniště na komínový průduch (materiál ve specifikaci) kouřovodem ocelovým nebo nerezovým přímé D 150 mm</t>
  </si>
  <si>
    <t>-1744600026</t>
  </si>
  <si>
    <t>https://podminky.urs.cz/item/CS_URS_2025_01/795942003</t>
  </si>
  <si>
    <t>54171023</t>
  </si>
  <si>
    <t>roura kouřová tl plechu 1,5mm dl 1m D 150mm</t>
  </si>
  <si>
    <t>533730522</t>
  </si>
  <si>
    <t>795991004</t>
  </si>
  <si>
    <t>Umístění přenosných kamen na tuhá paliva, krbokamen a hotových sporáků hmotnosti přes 200 kg</t>
  </si>
  <si>
    <t>-3241336</t>
  </si>
  <si>
    <t>https://podminky.urs.cz/item/CS_URS_2025_01/795991004</t>
  </si>
  <si>
    <t>krbová kamna</t>
  </si>
  <si>
    <t>ks</t>
  </si>
  <si>
    <t>-1295980870</t>
  </si>
  <si>
    <t>Práce a dodávky M</t>
  </si>
  <si>
    <t>58-M</t>
  </si>
  <si>
    <t>Revize vyhrazených technických zařízení</t>
  </si>
  <si>
    <t>580507027R</t>
  </si>
  <si>
    <t>Revize, kontrola, revizní správa kotle, spalinové cesty, tlakové a těsnící zkoušky potrubí, topné soustavy</t>
  </si>
  <si>
    <t>soubor</t>
  </si>
  <si>
    <t>64</t>
  </si>
  <si>
    <t>529085128</t>
  </si>
  <si>
    <t>04 - STÍNĚNÍ</t>
  </si>
  <si>
    <t xml:space="preserve">    786 - Dokončovací práce - čalounické úpravy</t>
  </si>
  <si>
    <t>786</t>
  </si>
  <si>
    <t>Dokončovací práce - čalounické úpravy</t>
  </si>
  <si>
    <t>786623011</t>
  </si>
  <si>
    <t>Montáž venkovních žaluzií do okenního nebo dveřního otvoru ovládaných motorem, upevněných na rám nebo do žaluziově schránky, plochy do 4 m2</t>
  </si>
  <si>
    <t>-596906203</t>
  </si>
  <si>
    <t>https://podminky.urs.cz/item/CS_URS_2025_01/786623011</t>
  </si>
  <si>
    <t>55342526</t>
  </si>
  <si>
    <t>žaluzie Z-70 ovládaná základním motorem včetně příslušenství plochy do 2,5m2</t>
  </si>
  <si>
    <t>-1144294786</t>
  </si>
  <si>
    <t>786623015</t>
  </si>
  <si>
    <t>Montáž venkovních žaluzií do okenního nebo dveřního otvoru ovládaných motorem, upevněných na rám nebo do žaluziově schránky, plochy přes 6 do 8 m2</t>
  </si>
  <si>
    <t>38892079</t>
  </si>
  <si>
    <t>https://podminky.urs.cz/item/CS_URS_2025_01/786623015</t>
  </si>
  <si>
    <t>55342532</t>
  </si>
  <si>
    <t>žaluzie Z-70 ovládaná základním motorem včetně příslušenství plochy do 7,0m2</t>
  </si>
  <si>
    <t>-770568972</t>
  </si>
  <si>
    <t>1505270015</t>
  </si>
  <si>
    <t>1*3,15</t>
  </si>
  <si>
    <t>1215156309</t>
  </si>
  <si>
    <t>1*3,69</t>
  </si>
  <si>
    <t>998786101</t>
  </si>
  <si>
    <t>Přesun hmot pro stínění a čalounické úpravy stanovený z hmotnosti přesunovaného materiálu vodorovná dopravní vzdálenost do 50 m základní v objektech výšky (hloubky) do 6 m</t>
  </si>
  <si>
    <t>732745506</t>
  </si>
  <si>
    <t>https://podminky.urs.cz/item/CS_URS_2025_01/998786101</t>
  </si>
  <si>
    <t>05 - ELEKTRO</t>
  </si>
  <si>
    <t xml:space="preserve">    763 - Konstrukce suché výstavby</t>
  </si>
  <si>
    <t>46-M - Zemní práce při extr.mont.pracích</t>
  </si>
  <si>
    <t>741 - Elektroinstalace - silnoproud</t>
  </si>
  <si>
    <t>763</t>
  </si>
  <si>
    <t>Konstrukce suché výstavby</t>
  </si>
  <si>
    <t>83</t>
  </si>
  <si>
    <t>763121911</t>
  </si>
  <si>
    <t>Zhotovení otvorů v předsazených a šachtových stěnách ze sádrokartonových desek pro prostupy (voda, elektro, topení, VZT), osvětlení, okna, revizní klapky a dvířka včetně vyztužení profily pro stěnu tl. do 100 mm, velikost do 0,10 m2</t>
  </si>
  <si>
    <t>-772825740</t>
  </si>
  <si>
    <t>https://podminky.urs.cz/item/CS_URS_2025_01/763121911</t>
  </si>
  <si>
    <t>84</t>
  </si>
  <si>
    <t>763132901</t>
  </si>
  <si>
    <t>Vyspravení sádrokartonových podhledů nebo podkroví plochy jednotlivě do 0,02 m2 desek všech typů</t>
  </si>
  <si>
    <t>620724891</t>
  </si>
  <si>
    <t>https://podminky.urs.cz/item/CS_URS_2025_01/763132901</t>
  </si>
  <si>
    <t>46-M</t>
  </si>
  <si>
    <t>Zemní práce při extr.mont.pracích</t>
  </si>
  <si>
    <t>85</t>
  </si>
  <si>
    <t>460791111</t>
  </si>
  <si>
    <t>Montáž trubek ochranných uložených volně do rýhy plastových tuhých, vnitřního průměru do 32 mm</t>
  </si>
  <si>
    <t>484076701</t>
  </si>
  <si>
    <t>https://podminky.urs.cz/item/CS_URS_2025_01/460791111</t>
  </si>
  <si>
    <t>86</t>
  </si>
  <si>
    <t>34571094</t>
  </si>
  <si>
    <t>trubka elektroinstalační tuhá z PVC D 28,6/32 mm, délka 3m</t>
  </si>
  <si>
    <t>128</t>
  </si>
  <si>
    <t>1422257711</t>
  </si>
  <si>
    <t>5*1,05 'Přepočtené koeficientem množství</t>
  </si>
  <si>
    <t>79</t>
  </si>
  <si>
    <t>468111111</t>
  </si>
  <si>
    <t>Frézování drážek pro vodiče ve stěnách, rozměru do 3x3 cm</t>
  </si>
  <si>
    <t>77378405</t>
  </si>
  <si>
    <t>https://podminky.urs.cz/item/CS_URS_2025_01/468111111</t>
  </si>
  <si>
    <t>741</t>
  </si>
  <si>
    <t>Elektroinstalace - silnoproud</t>
  </si>
  <si>
    <t>80</t>
  </si>
  <si>
    <t>741112062</t>
  </si>
  <si>
    <t>Montáž krabic elektroinstalačních bez napojení na trubky a lišty, demontáže a montáže víčka a přístroje přístrojových zapuštěných plastových kruhových pro sádrokartonové příčky</t>
  </si>
  <si>
    <t>-1591262171</t>
  </si>
  <si>
    <t>https://podminky.urs.cz/item/CS_URS_2025_01/741112062</t>
  </si>
  <si>
    <t>81</t>
  </si>
  <si>
    <t>34571465</t>
  </si>
  <si>
    <t>krabice do dutých stěn PVC přístrojová kruhová D 70mm hluboká</t>
  </si>
  <si>
    <t>-392752270</t>
  </si>
  <si>
    <t>82</t>
  </si>
  <si>
    <t>34571466</t>
  </si>
  <si>
    <t>krabice do dutých stěn PVC přístrojová kruhová D 70mm dvojnásobná</t>
  </si>
  <si>
    <t>-1720922462</t>
  </si>
  <si>
    <t>741122016</t>
  </si>
  <si>
    <t>Montáž kabelů měděných bez ukončení uložených pod omítku plných kulatých (např. CYKY), počtu a průřezu žil 3x2,5 až 6 mm2</t>
  </si>
  <si>
    <t>-681420861</t>
  </si>
  <si>
    <t>https://podminky.urs.cz/item/CS_URS_2025_01/741122016</t>
  </si>
  <si>
    <t>"zásuvkový obvod ve zdech - 3x3cm"  (3+2)</t>
  </si>
  <si>
    <t>78</t>
  </si>
  <si>
    <t>34109517</t>
  </si>
  <si>
    <t>kabel instalační plochý jádro Cu plné izolace PVC plášť PVC 450/750V (CYKYLo) 3x2,5mm2</t>
  </si>
  <si>
    <t>1527269679</t>
  </si>
  <si>
    <t>29</t>
  </si>
  <si>
    <t>34555202R</t>
  </si>
  <si>
    <t>zásuvka zápustná jednonásobná s ochranným kolíkem, šroubové svorky</t>
  </si>
  <si>
    <t>KUS</t>
  </si>
  <si>
    <t>R-položka</t>
  </si>
  <si>
    <t>-841534806</t>
  </si>
  <si>
    <t>31</t>
  </si>
  <si>
    <t>741313042</t>
  </si>
  <si>
    <t>Montáž zásuvek domovních se zapojením vodičů šroubové připojení polozapuštěných nebo zapuštěných 10/16 A, provedení 2P + PE dvojí zapojení pro průběžnou montáž</t>
  </si>
  <si>
    <t>420926930</t>
  </si>
  <si>
    <t>https://podminky.urs.cz/item/CS_URS_2025_01/741313042</t>
  </si>
  <si>
    <t>34555202R.1</t>
  </si>
  <si>
    <t>-746829536</t>
  </si>
  <si>
    <t>34</t>
  </si>
  <si>
    <t>34555201R</t>
  </si>
  <si>
    <t>zásuvka zápustná dvojnásobná s ochrannými kolíky, šroubové svorky</t>
  </si>
  <si>
    <t>1291365026</t>
  </si>
  <si>
    <t>75</t>
  </si>
  <si>
    <t>741370002</t>
  </si>
  <si>
    <t>Montáž svítidel žárovkových se zapojením vodičů bytových nebo společenských místností stropních přisazených 1 zdroj se sklem (garáž)</t>
  </si>
  <si>
    <t>-807440746</t>
  </si>
  <si>
    <t>https://podminky.urs.cz/item/CS_URS_2025_01/741370002</t>
  </si>
  <si>
    <t xml:space="preserve">2 </t>
  </si>
  <si>
    <t>76</t>
  </si>
  <si>
    <t>34825000</t>
  </si>
  <si>
    <t>svítidlo interiérové stropní přisazené kruhové D 200-300mm 900-1300lm - garáž</t>
  </si>
  <si>
    <t>1502801627</t>
  </si>
  <si>
    <t>37</t>
  </si>
  <si>
    <t>34825004R</t>
  </si>
  <si>
    <t xml:space="preserve">svítidlo exteriérové/garážové přisazené obdélníkové/čtvercové do 0,09m2 </t>
  </si>
  <si>
    <t>-1552701613</t>
  </si>
  <si>
    <t>"venkovní svítidlo"  1</t>
  </si>
  <si>
    <t>38</t>
  </si>
  <si>
    <t>34825004</t>
  </si>
  <si>
    <t xml:space="preserve">svítidlo interiérové přisazené obdélníkové/čtvercové do 0,09m2 </t>
  </si>
  <si>
    <t>-475453182</t>
  </si>
  <si>
    <t>39</t>
  </si>
  <si>
    <t>741372061</t>
  </si>
  <si>
    <t>Montáž svítidel s integrovaným zdrojem LED se zapojením vodičů interiérových přisazených stropních hranatých nebo kruhových plochy do 0,09 m2</t>
  </si>
  <si>
    <t>-917249501</t>
  </si>
  <si>
    <t>https://podminky.urs.cz/item/CS_URS_2025_01/741372061</t>
  </si>
  <si>
    <t>24</t>
  </si>
  <si>
    <t>41</t>
  </si>
  <si>
    <t>34825002RR</t>
  </si>
  <si>
    <t>svítidlo interiérové stropní přisazené kruhové - pokoje + sklad</t>
  </si>
  <si>
    <t>-1500521496</t>
  </si>
  <si>
    <t>72</t>
  </si>
  <si>
    <t>34825003R</t>
  </si>
  <si>
    <t>svítidlo interiérové stropní přisazené kruhové chodba 2NP</t>
  </si>
  <si>
    <t>1674458248</t>
  </si>
  <si>
    <t>73</t>
  </si>
  <si>
    <t>34825002R</t>
  </si>
  <si>
    <t>svítidlo interiérové stropní přisazené kruhové  - kuchyň</t>
  </si>
  <si>
    <t>-520086133</t>
  </si>
  <si>
    <t>77</t>
  </si>
  <si>
    <t>34825005R</t>
  </si>
  <si>
    <t xml:space="preserve">svítidlo interiérové přisazené - koupelna zrcadlo </t>
  </si>
  <si>
    <t>-108369548</t>
  </si>
  <si>
    <t>87</t>
  </si>
  <si>
    <t>741810001</t>
  </si>
  <si>
    <t>Zkoušky a prohlídky elektrických rozvodů a zařízení celková prohlídka a vyhotovení revizní zprávy pro objem montážních prací do 100 tis. Kč</t>
  </si>
  <si>
    <t>573469872</t>
  </si>
  <si>
    <t>https://podminky.urs.cz/item/CS_URS_2025_01/741810001</t>
  </si>
  <si>
    <t>88</t>
  </si>
  <si>
    <t>998741102</t>
  </si>
  <si>
    <t>Přesun hmot pro silnoproud stanovený z hmotnosti přesunovaného materiálu vodorovná dopravní vzdálenost do 50 m základní v objektech výšky přes 6 do 12 m</t>
  </si>
  <si>
    <t>-12703091</t>
  </si>
  <si>
    <t>https://podminky.urs.cz/item/CS_URS_2025_01/998741102</t>
  </si>
  <si>
    <t>08 - NÁBYTEK</t>
  </si>
  <si>
    <t>766 - Konstrukce truhlářské</t>
  </si>
  <si>
    <t>766</t>
  </si>
  <si>
    <t>Konstrukce truhlářské</t>
  </si>
  <si>
    <t>766900900R</t>
  </si>
  <si>
    <t>Kompletní dodávka, montáž a doprava kuchyňské linky vč. digestoře, dřezu, varné desky a trouby, ledničky dle výkresů a požadavků investora T1</t>
  </si>
  <si>
    <t>KPL</t>
  </si>
  <si>
    <t>-855526453</t>
  </si>
  <si>
    <t>A1</t>
  </si>
  <si>
    <t>19 - FOTOVOLTAIKA</t>
  </si>
  <si>
    <t>21-M - Elektromontáže</t>
  </si>
  <si>
    <t>21-M</t>
  </si>
  <si>
    <t>Elektromontáže</t>
  </si>
  <si>
    <t>1936311</t>
  </si>
  <si>
    <t>Střídač 10kW Solax třífázový hybridní X3 - HYBRID-10.0-D G4</t>
  </si>
  <si>
    <t>-553280459</t>
  </si>
  <si>
    <t>1988632</t>
  </si>
  <si>
    <t>Fotovoltaický panel Trina Solar 450 Wp Veretx S+ TSM-NEG9R</t>
  </si>
  <si>
    <t>1329795676</t>
  </si>
  <si>
    <t>20</t>
  </si>
  <si>
    <t>1936243</t>
  </si>
  <si>
    <t>Baterie Solax T-BAT H 5.8 MASTER PACK V2</t>
  </si>
  <si>
    <t>-2058250079</t>
  </si>
  <si>
    <t>1933132</t>
  </si>
  <si>
    <t>Solax Chint 3Ph Meter DTSU666CT</t>
  </si>
  <si>
    <t>-1347871448</t>
  </si>
  <si>
    <t>1894859</t>
  </si>
  <si>
    <t>Tigo optimizer TS4-A-O</t>
  </si>
  <si>
    <t>-1385552605</t>
  </si>
  <si>
    <t>1942787 1731542</t>
  </si>
  <si>
    <t>Tigo Energy - Cloud Connect Advanced Kit, Tap, Din, Rail PS</t>
  </si>
  <si>
    <t>1919708937</t>
  </si>
  <si>
    <t>1895722 417012</t>
  </si>
  <si>
    <t>Tigo bezdrátový přístupový bod TAP (Tigo accsess point)</t>
  </si>
  <si>
    <t>-1515416508</t>
  </si>
  <si>
    <t>1935093</t>
  </si>
  <si>
    <t>Rozvodnice fotovoltaická IP65 1000V DC, pro dva stringy</t>
  </si>
  <si>
    <t>792082391</t>
  </si>
  <si>
    <t>1902235</t>
  </si>
  <si>
    <t>Kabel solární H1Z2Z2-K 1x 6 černá TUV</t>
  </si>
  <si>
    <t>-171782694</t>
  </si>
  <si>
    <t>4029583</t>
  </si>
  <si>
    <t>Konektor fotovoltaický krimpovací MC4 samice IP65</t>
  </si>
  <si>
    <t>62566787</t>
  </si>
  <si>
    <t>4029584</t>
  </si>
  <si>
    <t>Konektor fotovoltaický krimpovací MC4 samec IP65</t>
  </si>
  <si>
    <t>570850844</t>
  </si>
  <si>
    <t>1901928</t>
  </si>
  <si>
    <t>Hliníkový černý krajní úchyt - 30 mm</t>
  </si>
  <si>
    <t>-1402933943</t>
  </si>
  <si>
    <t>14</t>
  </si>
  <si>
    <t>1893598</t>
  </si>
  <si>
    <t>Hliníkový profil 40x45 mm - délka 3150mm</t>
  </si>
  <si>
    <t>968939644</t>
  </si>
  <si>
    <t>15</t>
  </si>
  <si>
    <t>1892652</t>
  </si>
  <si>
    <t>Hliníkový profil 40x45 mm - délka 4300 mm</t>
  </si>
  <si>
    <t>345368125</t>
  </si>
  <si>
    <t>1548834 HSPB</t>
  </si>
  <si>
    <t>Hliníková spojka profilů - HNP1 - bez spojovacího materiálu</t>
  </si>
  <si>
    <t>630137571</t>
  </si>
  <si>
    <t>17</t>
  </si>
  <si>
    <t>1811763</t>
  </si>
  <si>
    <t>Hliníkový středový úchyt - 70 mm - černý ELOX</t>
  </si>
  <si>
    <t>109847532</t>
  </si>
  <si>
    <t>18</t>
  </si>
  <si>
    <t>1194428</t>
  </si>
  <si>
    <t>Koncová plastová krytka pro profil HNP 1</t>
  </si>
  <si>
    <t>675357514</t>
  </si>
  <si>
    <t>1194427</t>
  </si>
  <si>
    <t>Čtyřhranné matice DIN 557, A2</t>
  </si>
  <si>
    <t>-630522228</t>
  </si>
  <si>
    <t>1194422</t>
  </si>
  <si>
    <t>Přírubové matice M10 s ozubením DIN 6923, A2</t>
  </si>
  <si>
    <t>665782535</t>
  </si>
  <si>
    <t>1892128 SI8/20B</t>
  </si>
  <si>
    <t>Šrouby s válcovou hlavou s vnitřním šestihranem DIN 912, A2, M8/20mm</t>
  </si>
  <si>
    <t>100936742</t>
  </si>
  <si>
    <t>90 - VON</t>
  </si>
  <si>
    <t>VRN1 - Průzkumné, geodetické a projektové práce</t>
  </si>
  <si>
    <t>VRN3 - Zařízení staveniště</t>
  </si>
  <si>
    <t>VRN5 - Finanční náklady</t>
  </si>
  <si>
    <t>VRN1</t>
  </si>
  <si>
    <t>Průzkumné, geodetické a projektové práce</t>
  </si>
  <si>
    <t>011514000</t>
  </si>
  <si>
    <t>Stavebně-technický průzkum</t>
  </si>
  <si>
    <t>CS ÚRS 2024 02</t>
  </si>
  <si>
    <t>-1350313851</t>
  </si>
  <si>
    <t>https://podminky.urs.cz/item/CS_URS_2024_02/011514000</t>
  </si>
  <si>
    <t>"zjištění průběhu stávajících sítí, jejich stav pro možnost připojení nových sítí, případné sondy, jejich zapravení apod."  1</t>
  </si>
  <si>
    <t>013254000</t>
  </si>
  <si>
    <t>Dokumentace skutečného provedení stavby</t>
  </si>
  <si>
    <t>-1482526712</t>
  </si>
  <si>
    <t>https://podminky.urs.cz/item/CS_URS_2025_01/013254000</t>
  </si>
  <si>
    <t>A2</t>
  </si>
  <si>
    <t>"4x tištěné paré, 2x elektronická verze (CD apod.)"  1</t>
  </si>
  <si>
    <t>VRN3</t>
  </si>
  <si>
    <t>Zařízení staveniště</t>
  </si>
  <si>
    <t>032002000</t>
  </si>
  <si>
    <t>Vybavení staveniště</t>
  </si>
  <si>
    <t>-907043917</t>
  </si>
  <si>
    <t>https://podminky.urs.cz/item/CS_URS_2025_01/032002000</t>
  </si>
  <si>
    <t>A3</t>
  </si>
  <si>
    <t>"buňky, chemické WC, přívod energií, vody, pravidelný úklid staveniště, provoz staveniště apod."  1</t>
  </si>
  <si>
    <t>039002000</t>
  </si>
  <si>
    <t>Zrušení zařízení staveniště</t>
  </si>
  <si>
    <t>-1017611439</t>
  </si>
  <si>
    <t>https://podminky.urs.cz/item/CS_URS_2025_01/039002000</t>
  </si>
  <si>
    <t>A4</t>
  </si>
  <si>
    <t>784191010R</t>
  </si>
  <si>
    <t>Čištění vnějších ploch při provádění stavebních a montážních prací (každodenní úklid), závěrečný úklid po stavebních a montážních prací - veřejné komunikace, prostor stavby uvnitř i vně objektu</t>
  </si>
  <si>
    <t>-977118085</t>
  </si>
  <si>
    <t>VRN5</t>
  </si>
  <si>
    <t>Finanční náklady</t>
  </si>
  <si>
    <t>051303000</t>
  </si>
  <si>
    <t>Pojištění ostatní</t>
  </si>
  <si>
    <t>-1869125880</t>
  </si>
  <si>
    <t>https://podminky.urs.cz/item/CS_URS_2025_01/051303000</t>
  </si>
  <si>
    <t>A6</t>
  </si>
  <si>
    <t>"náklady spojené s pojištěním odpovědnosti za škodu, jak je uvedeno v návrhu smlouvy o dílo"  1</t>
  </si>
  <si>
    <t>056002002R</t>
  </si>
  <si>
    <t>Bankovní záruka po dobu záruční doby</t>
  </si>
  <si>
    <t>297717417</t>
  </si>
  <si>
    <t>A7</t>
  </si>
  <si>
    <t>"náklady spojené se zřízením bankovní záruky po dobu záruční doby, jak je uvedeno v návrhu smlouvy o dílo"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</si>
</sst>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8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podminky.urs.cz/item/CS_URS_2025_01/121151105" TargetMode="External"/><Relationship Id="rId7" Type="http://schemas.openxmlformats.org/officeDocument/2006/relationships/hyperlink" Target="https://podminky.urs.cz/item/CS_URS_2025_01/181911101" TargetMode="External"/><Relationship Id="rId2" Type="http://schemas.openxmlformats.org/officeDocument/2006/relationships/hyperlink" Target="https://podminky.urs.cz/item/CS_URS_2025_01/121112005" TargetMode="External"/><Relationship Id="rId1" Type="http://schemas.openxmlformats.org/officeDocument/2006/relationships/hyperlink" Target="https://podminky.urs.cz/item/CS_URS_2025_01/111111101" TargetMode="External"/><Relationship Id="rId6" Type="http://schemas.openxmlformats.org/officeDocument/2006/relationships/hyperlink" Target="https://podminky.urs.cz/item/CS_URS_2025_01/181311105" TargetMode="External"/><Relationship Id="rId5" Type="http://schemas.openxmlformats.org/officeDocument/2006/relationships/hyperlink" Target="https://podminky.urs.cz/item/CS_URS_2025_01/162211329" TargetMode="External"/><Relationship Id="rId4" Type="http://schemas.openxmlformats.org/officeDocument/2006/relationships/hyperlink" Target="https://podminky.urs.cz/item/CS_URS_2025_01/1622113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62952014" TargetMode="External"/><Relationship Id="rId3" Type="http://schemas.openxmlformats.org/officeDocument/2006/relationships/hyperlink" Target="https://podminky.urs.cz/item/CS_URS_2025_01/936009121" TargetMode="External"/><Relationship Id="rId7" Type="http://schemas.openxmlformats.org/officeDocument/2006/relationships/hyperlink" Target="https://podminky.urs.cz/item/CS_URS_2025_01/762951002" TargetMode="External"/><Relationship Id="rId2" Type="http://schemas.openxmlformats.org/officeDocument/2006/relationships/hyperlink" Target="https://podminky.urs.cz/item/CS_URS_2025_01/635111142" TargetMode="External"/><Relationship Id="rId1" Type="http://schemas.openxmlformats.org/officeDocument/2006/relationships/hyperlink" Target="https://podminky.urs.cz/item/CS_URS_2025_01/184911311" TargetMode="External"/><Relationship Id="rId6" Type="http://schemas.openxmlformats.org/officeDocument/2006/relationships/hyperlink" Target="https://podminky.urs.cz/item/CS_URS_2025_01/998711122" TargetMode="External"/><Relationship Id="rId5" Type="http://schemas.openxmlformats.org/officeDocument/2006/relationships/hyperlink" Target="https://podminky.urs.cz/item/CS_URS_2025_01/998011009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5_01/953921113" TargetMode="External"/><Relationship Id="rId9" Type="http://schemas.openxmlformats.org/officeDocument/2006/relationships/hyperlink" Target="https://podminky.urs.cz/item/CS_URS_2025_01/998762122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998733122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podminky.urs.cz/item/CS_URS_2025_01/998733112" TargetMode="External"/><Relationship Id="rId1" Type="http://schemas.openxmlformats.org/officeDocument/2006/relationships/hyperlink" Target="https://podminky.urs.cz/item/CS_URS_2025_01/634661111" TargetMode="External"/><Relationship Id="rId6" Type="http://schemas.openxmlformats.org/officeDocument/2006/relationships/hyperlink" Target="https://podminky.urs.cz/item/CS_URS_2025_01/795991004" TargetMode="External"/><Relationship Id="rId5" Type="http://schemas.openxmlformats.org/officeDocument/2006/relationships/hyperlink" Target="https://podminky.urs.cz/item/CS_URS_2025_01/795942003" TargetMode="External"/><Relationship Id="rId4" Type="http://schemas.openxmlformats.org/officeDocument/2006/relationships/hyperlink" Target="https://podminky.urs.cz/item/CS_URS_2025_01/79594100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998786101" TargetMode="External"/><Relationship Id="rId2" Type="http://schemas.openxmlformats.org/officeDocument/2006/relationships/hyperlink" Target="https://podminky.urs.cz/item/CS_URS_2025_01/786623015" TargetMode="External"/><Relationship Id="rId1" Type="http://schemas.openxmlformats.org/officeDocument/2006/relationships/hyperlink" Target="https://podminky.urs.cz/item/CS_URS_2025_01/786623011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370002" TargetMode="External"/><Relationship Id="rId3" Type="http://schemas.openxmlformats.org/officeDocument/2006/relationships/hyperlink" Target="https://podminky.urs.cz/item/CS_URS_2025_01/460791111" TargetMode="External"/><Relationship Id="rId7" Type="http://schemas.openxmlformats.org/officeDocument/2006/relationships/hyperlink" Target="https://podminky.urs.cz/item/CS_URS_2025_01/741313042" TargetMode="External"/><Relationship Id="rId12" Type="http://schemas.openxmlformats.org/officeDocument/2006/relationships/drawing" Target="../drawings/drawing6.xml"/><Relationship Id="rId2" Type="http://schemas.openxmlformats.org/officeDocument/2006/relationships/hyperlink" Target="https://podminky.urs.cz/item/CS_URS_2025_01/763132901" TargetMode="External"/><Relationship Id="rId1" Type="http://schemas.openxmlformats.org/officeDocument/2006/relationships/hyperlink" Target="https://podminky.urs.cz/item/CS_URS_2025_01/763121911" TargetMode="External"/><Relationship Id="rId6" Type="http://schemas.openxmlformats.org/officeDocument/2006/relationships/hyperlink" Target="https://podminky.urs.cz/item/CS_URS_2025_01/741122016" TargetMode="External"/><Relationship Id="rId11" Type="http://schemas.openxmlformats.org/officeDocument/2006/relationships/hyperlink" Target="https://podminky.urs.cz/item/CS_URS_2025_01/998741102" TargetMode="External"/><Relationship Id="rId5" Type="http://schemas.openxmlformats.org/officeDocument/2006/relationships/hyperlink" Target="https://podminky.urs.cz/item/CS_URS_2025_01/741112062" TargetMode="External"/><Relationship Id="rId10" Type="http://schemas.openxmlformats.org/officeDocument/2006/relationships/hyperlink" Target="https://podminky.urs.cz/item/CS_URS_2025_01/741810001" TargetMode="External"/><Relationship Id="rId4" Type="http://schemas.openxmlformats.org/officeDocument/2006/relationships/hyperlink" Target="https://podminky.urs.cz/item/CS_URS_2025_01/468111111" TargetMode="External"/><Relationship Id="rId9" Type="http://schemas.openxmlformats.org/officeDocument/2006/relationships/hyperlink" Target="https://podminky.urs.cz/item/CS_URS_2025_01/74137206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032002000" TargetMode="External"/><Relationship Id="rId2" Type="http://schemas.openxmlformats.org/officeDocument/2006/relationships/hyperlink" Target="https://podminky.urs.cz/item/CS_URS_2025_01/013254000" TargetMode="External"/><Relationship Id="rId1" Type="http://schemas.openxmlformats.org/officeDocument/2006/relationships/hyperlink" Target="https://podminky.urs.cz/item/CS_URS_2024_02/011514000" TargetMode="External"/><Relationship Id="rId6" Type="http://schemas.openxmlformats.org/officeDocument/2006/relationships/drawing" Target="../drawings/drawing9.xml"/><Relationship Id="rId5" Type="http://schemas.openxmlformats.org/officeDocument/2006/relationships/hyperlink" Target="https://podminky.urs.cz/item/CS_URS_2025_01/051303000" TargetMode="External"/><Relationship Id="rId4" Type="http://schemas.openxmlformats.org/officeDocument/2006/relationships/hyperlink" Target="https://podminky.urs.cz/item/CS_URS_2025_01/039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opLeftCell="A61" workbookViewId="0">
      <selection activeCell="AN16" sqref="AN1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90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7"/>
      <c r="BE5" s="187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9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7"/>
      <c r="BE6" s="188"/>
      <c r="BS6" s="14" t="s">
        <v>6</v>
      </c>
    </row>
    <row r="7" spans="1:74" ht="12" customHeight="1">
      <c r="B7" s="17"/>
      <c r="D7" s="24" t="s">
        <v>18</v>
      </c>
      <c r="K7" s="22" t="s">
        <v>19</v>
      </c>
      <c r="AK7" s="24" t="s">
        <v>20</v>
      </c>
      <c r="AN7" s="22" t="s">
        <v>19</v>
      </c>
      <c r="AR7" s="17"/>
      <c r="BE7" s="188"/>
      <c r="BS7" s="14" t="s">
        <v>6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188"/>
      <c r="BS8" s="14" t="s">
        <v>6</v>
      </c>
    </row>
    <row r="9" spans="1:74" ht="14.45" customHeight="1">
      <c r="B9" s="17"/>
      <c r="AR9" s="17"/>
      <c r="BE9" s="188"/>
      <c r="BS9" s="14" t="s">
        <v>6</v>
      </c>
    </row>
    <row r="10" spans="1:74" ht="12" customHeight="1">
      <c r="B10" s="17"/>
      <c r="D10" s="24" t="s">
        <v>25</v>
      </c>
      <c r="AK10" s="24" t="s">
        <v>26</v>
      </c>
      <c r="AN10" s="22" t="s">
        <v>27</v>
      </c>
      <c r="AR10" s="17"/>
      <c r="BE10" s="188"/>
      <c r="BS10" s="14" t="s">
        <v>6</v>
      </c>
    </row>
    <row r="11" spans="1:74" ht="18.399999999999999" customHeight="1">
      <c r="B11" s="17"/>
      <c r="E11" s="22" t="s">
        <v>28</v>
      </c>
      <c r="AK11" s="24" t="s">
        <v>29</v>
      </c>
      <c r="AN11" s="22" t="s">
        <v>19</v>
      </c>
      <c r="AR11" s="17"/>
      <c r="BE11" s="188"/>
      <c r="BS11" s="14" t="s">
        <v>6</v>
      </c>
    </row>
    <row r="12" spans="1:74" ht="6.95" customHeight="1">
      <c r="B12" s="17"/>
      <c r="AR12" s="17"/>
      <c r="BE12" s="188"/>
      <c r="BS12" s="14" t="s">
        <v>6</v>
      </c>
    </row>
    <row r="13" spans="1:74" ht="12" customHeight="1">
      <c r="B13" s="17"/>
      <c r="D13" s="24" t="s">
        <v>30</v>
      </c>
      <c r="AK13" s="24" t="s">
        <v>26</v>
      </c>
      <c r="AN13" s="26" t="s">
        <v>31</v>
      </c>
      <c r="AR13" s="17"/>
      <c r="BE13" s="188"/>
      <c r="BS13" s="14" t="s">
        <v>6</v>
      </c>
    </row>
    <row r="14" spans="1:74" ht="12.75">
      <c r="B14" s="17"/>
      <c r="E14" s="193" t="s">
        <v>31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4" t="s">
        <v>29</v>
      </c>
      <c r="AN14" s="26" t="s">
        <v>31</v>
      </c>
      <c r="AR14" s="17"/>
      <c r="BE14" s="188"/>
      <c r="BS14" s="14" t="s">
        <v>6</v>
      </c>
    </row>
    <row r="15" spans="1:74" ht="6.95" customHeight="1">
      <c r="B15" s="17"/>
      <c r="AR15" s="17"/>
      <c r="BE15" s="188"/>
      <c r="BS15" s="14" t="s">
        <v>4</v>
      </c>
    </row>
    <row r="16" spans="1:74" ht="12" customHeight="1">
      <c r="B16" s="17"/>
      <c r="D16" s="24" t="s">
        <v>32</v>
      </c>
      <c r="AK16" s="24" t="s">
        <v>26</v>
      </c>
      <c r="AN16" s="22" t="s">
        <v>33</v>
      </c>
      <c r="AR16" s="17"/>
      <c r="BE16" s="188"/>
      <c r="BS16" s="14" t="s">
        <v>4</v>
      </c>
    </row>
    <row r="17" spans="2:71" ht="18.399999999999999" customHeight="1">
      <c r="B17" s="17"/>
      <c r="E17" s="22" t="s">
        <v>34</v>
      </c>
      <c r="AK17" s="24" t="s">
        <v>29</v>
      </c>
      <c r="AN17" s="22" t="s">
        <v>19</v>
      </c>
      <c r="AR17" s="17"/>
      <c r="BE17" s="188"/>
      <c r="BS17" s="14" t="s">
        <v>35</v>
      </c>
    </row>
    <row r="18" spans="2:71" ht="6.95" customHeight="1">
      <c r="B18" s="17"/>
      <c r="AR18" s="17"/>
      <c r="BE18" s="188"/>
      <c r="BS18" s="14" t="s">
        <v>6</v>
      </c>
    </row>
    <row r="19" spans="2:71" ht="12" customHeight="1">
      <c r="B19" s="17"/>
      <c r="D19" s="24" t="s">
        <v>36</v>
      </c>
      <c r="AK19" s="24" t="s">
        <v>26</v>
      </c>
      <c r="AN19" s="22" t="s">
        <v>33</v>
      </c>
      <c r="AR19" s="17"/>
      <c r="BE19" s="188"/>
      <c r="BS19" s="14" t="s">
        <v>6</v>
      </c>
    </row>
    <row r="20" spans="2:71" ht="18.399999999999999" customHeight="1">
      <c r="B20" s="17"/>
      <c r="E20" s="22" t="s">
        <v>34</v>
      </c>
      <c r="AK20" s="24" t="s">
        <v>29</v>
      </c>
      <c r="AN20" s="22" t="s">
        <v>19</v>
      </c>
      <c r="AR20" s="17"/>
      <c r="BE20" s="188"/>
      <c r="BS20" s="14" t="s">
        <v>4</v>
      </c>
    </row>
    <row r="21" spans="2:71" ht="6.95" customHeight="1">
      <c r="B21" s="17"/>
      <c r="AR21" s="17"/>
      <c r="BE21" s="188"/>
    </row>
    <row r="22" spans="2:71" ht="12" customHeight="1">
      <c r="B22" s="17"/>
      <c r="D22" s="24" t="s">
        <v>37</v>
      </c>
      <c r="AR22" s="17"/>
      <c r="BE22" s="188"/>
    </row>
    <row r="23" spans="2:71" ht="47.25" customHeight="1">
      <c r="B23" s="17"/>
      <c r="E23" s="195" t="s">
        <v>38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7"/>
      <c r="BE23" s="188"/>
    </row>
    <row r="24" spans="2:71" ht="6.95" customHeight="1">
      <c r="B24" s="17"/>
      <c r="AR24" s="17"/>
      <c r="BE24" s="188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8"/>
    </row>
    <row r="26" spans="2:71" s="1" customFormat="1" ht="25.9" customHeight="1">
      <c r="B26" s="29"/>
      <c r="D26" s="30" t="s">
        <v>39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6">
        <f>ROUND(AG54,2)</f>
        <v>0</v>
      </c>
      <c r="AL26" s="197"/>
      <c r="AM26" s="197"/>
      <c r="AN26" s="197"/>
      <c r="AO26" s="197"/>
      <c r="AR26" s="29"/>
      <c r="BE26" s="188"/>
    </row>
    <row r="27" spans="2:71" s="1" customFormat="1" ht="6.95" customHeight="1">
      <c r="B27" s="29"/>
      <c r="AR27" s="29"/>
      <c r="BE27" s="188"/>
    </row>
    <row r="28" spans="2:71" s="1" customFormat="1" ht="12.75">
      <c r="B28" s="29"/>
      <c r="L28" s="198" t="s">
        <v>40</v>
      </c>
      <c r="M28" s="198"/>
      <c r="N28" s="198"/>
      <c r="O28" s="198"/>
      <c r="P28" s="198"/>
      <c r="W28" s="198" t="s">
        <v>41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42</v>
      </c>
      <c r="AL28" s="198"/>
      <c r="AM28" s="198"/>
      <c r="AN28" s="198"/>
      <c r="AO28" s="198"/>
      <c r="AR28" s="29"/>
      <c r="BE28" s="188"/>
    </row>
    <row r="29" spans="2:71" s="2" customFormat="1" ht="14.45" customHeight="1">
      <c r="B29" s="33"/>
      <c r="D29" s="24" t="s">
        <v>43</v>
      </c>
      <c r="F29" s="24" t="s">
        <v>44</v>
      </c>
      <c r="L29" s="201">
        <v>0.21</v>
      </c>
      <c r="M29" s="200"/>
      <c r="N29" s="200"/>
      <c r="O29" s="200"/>
      <c r="P29" s="200"/>
      <c r="W29" s="199">
        <f>ROUND(AZ54,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ROUND(AV54, 2)</f>
        <v>0</v>
      </c>
      <c r="AL29" s="200"/>
      <c r="AM29" s="200"/>
      <c r="AN29" s="200"/>
      <c r="AO29" s="200"/>
      <c r="AR29" s="33"/>
      <c r="BE29" s="189"/>
    </row>
    <row r="30" spans="2:71" s="2" customFormat="1" ht="14.45" customHeight="1">
      <c r="B30" s="33"/>
      <c r="F30" s="24" t="s">
        <v>45</v>
      </c>
      <c r="L30" s="201">
        <v>0.12</v>
      </c>
      <c r="M30" s="200"/>
      <c r="N30" s="200"/>
      <c r="O30" s="200"/>
      <c r="P30" s="200"/>
      <c r="W30" s="199">
        <f>ROUND(BA54,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ROUND(AW54, 2)</f>
        <v>0</v>
      </c>
      <c r="AL30" s="200"/>
      <c r="AM30" s="200"/>
      <c r="AN30" s="200"/>
      <c r="AO30" s="200"/>
      <c r="AR30" s="33"/>
      <c r="BE30" s="189"/>
    </row>
    <row r="31" spans="2:71" s="2" customFormat="1" ht="14.45" hidden="1" customHeight="1">
      <c r="B31" s="33"/>
      <c r="F31" s="24" t="s">
        <v>46</v>
      </c>
      <c r="L31" s="201">
        <v>0.21</v>
      </c>
      <c r="M31" s="200"/>
      <c r="N31" s="200"/>
      <c r="O31" s="200"/>
      <c r="P31" s="200"/>
      <c r="W31" s="199">
        <f>ROUND(BB54,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3"/>
      <c r="BE31" s="189"/>
    </row>
    <row r="32" spans="2:71" s="2" customFormat="1" ht="14.45" hidden="1" customHeight="1">
      <c r="B32" s="33"/>
      <c r="F32" s="24" t="s">
        <v>47</v>
      </c>
      <c r="L32" s="201">
        <v>0.12</v>
      </c>
      <c r="M32" s="200"/>
      <c r="N32" s="200"/>
      <c r="O32" s="200"/>
      <c r="P32" s="200"/>
      <c r="W32" s="199">
        <f>ROUND(BC54,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3"/>
      <c r="BE32" s="189"/>
    </row>
    <row r="33" spans="2:44" s="2" customFormat="1" ht="14.45" hidden="1" customHeight="1">
      <c r="B33" s="33"/>
      <c r="F33" s="24" t="s">
        <v>48</v>
      </c>
      <c r="L33" s="201">
        <v>0</v>
      </c>
      <c r="M33" s="200"/>
      <c r="N33" s="200"/>
      <c r="O33" s="200"/>
      <c r="P33" s="200"/>
      <c r="W33" s="199">
        <f>ROUND(BD54,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49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50</v>
      </c>
      <c r="U35" s="36"/>
      <c r="V35" s="36"/>
      <c r="W35" s="36"/>
      <c r="X35" s="205" t="s">
        <v>51</v>
      </c>
      <c r="Y35" s="203"/>
      <c r="Z35" s="203"/>
      <c r="AA35" s="203"/>
      <c r="AB35" s="203"/>
      <c r="AC35" s="36"/>
      <c r="AD35" s="36"/>
      <c r="AE35" s="36"/>
      <c r="AF35" s="36"/>
      <c r="AG35" s="36"/>
      <c r="AH35" s="36"/>
      <c r="AI35" s="36"/>
      <c r="AJ35" s="36"/>
      <c r="AK35" s="202">
        <f>SUM(AK26:AK33)</f>
        <v>0</v>
      </c>
      <c r="AL35" s="203"/>
      <c r="AM35" s="203"/>
      <c r="AN35" s="203"/>
      <c r="AO35" s="204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52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13</v>
      </c>
      <c r="L44" s="3" t="str">
        <f>K5</f>
        <v>1121_2025</v>
      </c>
      <c r="AR44" s="42"/>
    </row>
    <row r="45" spans="2:44" s="4" customFormat="1" ht="36.950000000000003" customHeight="1">
      <c r="B45" s="43"/>
      <c r="C45" s="44" t="s">
        <v>16</v>
      </c>
      <c r="L45" s="169" t="str">
        <f>K6</f>
        <v>Stavební doplnění Rodinného domu - č.p. 1030, Letohrad</v>
      </c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>Letohrad</v>
      </c>
      <c r="AI47" s="24" t="s">
        <v>23</v>
      </c>
      <c r="AM47" s="171" t="str">
        <f>IF(AN8= "","",AN8)</f>
        <v>17. 5. 2025</v>
      </c>
      <c r="AN47" s="171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25</v>
      </c>
      <c r="L49" s="3" t="str">
        <f>IF(E11= "","",E11)</f>
        <v>Dětský domov Dolní Čermná</v>
      </c>
      <c r="AI49" s="24" t="s">
        <v>32</v>
      </c>
      <c r="AM49" s="172" t="str">
        <f>IF(E17="","",E17)</f>
        <v xml:space="preserve">vs-studio s.r.o. </v>
      </c>
      <c r="AN49" s="173"/>
      <c r="AO49" s="173"/>
      <c r="AP49" s="173"/>
      <c r="AR49" s="29"/>
      <c r="AS49" s="174" t="s">
        <v>53</v>
      </c>
      <c r="AT49" s="175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30</v>
      </c>
      <c r="L50" s="3" t="str">
        <f>IF(E14= "Vyplň údaj","",E14)</f>
        <v/>
      </c>
      <c r="AI50" s="24" t="s">
        <v>36</v>
      </c>
      <c r="AM50" s="172" t="str">
        <f>IF(E20="","",E20)</f>
        <v xml:space="preserve">vs-studio s.r.o. </v>
      </c>
      <c r="AN50" s="173"/>
      <c r="AO50" s="173"/>
      <c r="AP50" s="173"/>
      <c r="AR50" s="29"/>
      <c r="AS50" s="176"/>
      <c r="AT50" s="177"/>
      <c r="BD50" s="50"/>
    </row>
    <row r="51" spans="1:91" s="1" customFormat="1" ht="10.9" customHeight="1">
      <c r="B51" s="29"/>
      <c r="AR51" s="29"/>
      <c r="AS51" s="176"/>
      <c r="AT51" s="177"/>
      <c r="BD51" s="50"/>
    </row>
    <row r="52" spans="1:91" s="1" customFormat="1" ht="29.25" customHeight="1">
      <c r="B52" s="29"/>
      <c r="C52" s="178" t="s">
        <v>54</v>
      </c>
      <c r="D52" s="179"/>
      <c r="E52" s="179"/>
      <c r="F52" s="179"/>
      <c r="G52" s="179"/>
      <c r="H52" s="51"/>
      <c r="I52" s="181" t="s">
        <v>55</v>
      </c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80" t="s">
        <v>56</v>
      </c>
      <c r="AH52" s="179"/>
      <c r="AI52" s="179"/>
      <c r="AJ52" s="179"/>
      <c r="AK52" s="179"/>
      <c r="AL52" s="179"/>
      <c r="AM52" s="179"/>
      <c r="AN52" s="181" t="s">
        <v>57</v>
      </c>
      <c r="AO52" s="179"/>
      <c r="AP52" s="179"/>
      <c r="AQ52" s="52" t="s">
        <v>58</v>
      </c>
      <c r="AR52" s="29"/>
      <c r="AS52" s="53" t="s">
        <v>59</v>
      </c>
      <c r="AT52" s="54" t="s">
        <v>60</v>
      </c>
      <c r="AU52" s="54" t="s">
        <v>61</v>
      </c>
      <c r="AV52" s="54" t="s">
        <v>62</v>
      </c>
      <c r="AW52" s="54" t="s">
        <v>63</v>
      </c>
      <c r="AX52" s="54" t="s">
        <v>64</v>
      </c>
      <c r="AY52" s="54" t="s">
        <v>65</v>
      </c>
      <c r="AZ52" s="54" t="s">
        <v>66</v>
      </c>
      <c r="BA52" s="54" t="s">
        <v>67</v>
      </c>
      <c r="BB52" s="54" t="s">
        <v>68</v>
      </c>
      <c r="BC52" s="54" t="s">
        <v>69</v>
      </c>
      <c r="BD52" s="55" t="s">
        <v>70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71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185">
        <f>ROUND(SUM(AG55:AG62),2)</f>
        <v>0</v>
      </c>
      <c r="AH54" s="185"/>
      <c r="AI54" s="185"/>
      <c r="AJ54" s="185"/>
      <c r="AK54" s="185"/>
      <c r="AL54" s="185"/>
      <c r="AM54" s="185"/>
      <c r="AN54" s="186">
        <f t="shared" ref="AN54:AN62" si="0">SUM(AG54,AT54)</f>
        <v>0</v>
      </c>
      <c r="AO54" s="186"/>
      <c r="AP54" s="186"/>
      <c r="AQ54" s="61" t="s">
        <v>19</v>
      </c>
      <c r="AR54" s="57"/>
      <c r="AS54" s="62">
        <f>ROUND(SUM(AS55:AS62),2)</f>
        <v>0</v>
      </c>
      <c r="AT54" s="63">
        <f t="shared" ref="AT54:AT62" si="1">ROUND(SUM(AV54:AW54),2)</f>
        <v>0</v>
      </c>
      <c r="AU54" s="64">
        <f>ROUND(SUM(AU55:AU62),5)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ROUND(SUM(AZ55:AZ62),2)</f>
        <v>0</v>
      </c>
      <c r="BA54" s="63">
        <f>ROUND(SUM(BA55:BA62),2)</f>
        <v>0</v>
      </c>
      <c r="BB54" s="63">
        <f>ROUND(SUM(BB55:BB62),2)</f>
        <v>0</v>
      </c>
      <c r="BC54" s="63">
        <f>ROUND(SUM(BC55:BC62),2)</f>
        <v>0</v>
      </c>
      <c r="BD54" s="65">
        <f>ROUND(SUM(BD55:BD62),2)</f>
        <v>0</v>
      </c>
      <c r="BS54" s="66" t="s">
        <v>72</v>
      </c>
      <c r="BT54" s="66" t="s">
        <v>73</v>
      </c>
      <c r="BU54" s="67" t="s">
        <v>74</v>
      </c>
      <c r="BV54" s="66" t="s">
        <v>75</v>
      </c>
      <c r="BW54" s="66" t="s">
        <v>5</v>
      </c>
      <c r="BX54" s="66" t="s">
        <v>76</v>
      </c>
      <c r="CL54" s="66" t="s">
        <v>19</v>
      </c>
    </row>
    <row r="55" spans="1:91" s="6" customFormat="1" ht="16.5" customHeight="1">
      <c r="A55" s="68" t="s">
        <v>77</v>
      </c>
      <c r="B55" s="69"/>
      <c r="C55" s="70"/>
      <c r="D55" s="182" t="s">
        <v>78</v>
      </c>
      <c r="E55" s="182"/>
      <c r="F55" s="182"/>
      <c r="G55" s="182"/>
      <c r="H55" s="182"/>
      <c r="I55" s="71"/>
      <c r="J55" s="182" t="s">
        <v>79</v>
      </c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3">
        <f>'01 - TERÉNNÍ ÚPRAVY'!J30</f>
        <v>0</v>
      </c>
      <c r="AH55" s="184"/>
      <c r="AI55" s="184"/>
      <c r="AJ55" s="184"/>
      <c r="AK55" s="184"/>
      <c r="AL55" s="184"/>
      <c r="AM55" s="184"/>
      <c r="AN55" s="183">
        <f t="shared" si="0"/>
        <v>0</v>
      </c>
      <c r="AO55" s="184"/>
      <c r="AP55" s="184"/>
      <c r="AQ55" s="72" t="s">
        <v>80</v>
      </c>
      <c r="AR55" s="69"/>
      <c r="AS55" s="73">
        <v>0</v>
      </c>
      <c r="AT55" s="74">
        <f t="shared" si="1"/>
        <v>0</v>
      </c>
      <c r="AU55" s="75">
        <f>'01 - TERÉNNÍ ÚPRAVY'!P81</f>
        <v>0</v>
      </c>
      <c r="AV55" s="74">
        <f>'01 - TERÉNNÍ ÚPRAVY'!J33</f>
        <v>0</v>
      </c>
      <c r="AW55" s="74">
        <f>'01 - TERÉNNÍ ÚPRAVY'!J34</f>
        <v>0</v>
      </c>
      <c r="AX55" s="74">
        <f>'01 - TERÉNNÍ ÚPRAVY'!J35</f>
        <v>0</v>
      </c>
      <c r="AY55" s="74">
        <f>'01 - TERÉNNÍ ÚPRAVY'!J36</f>
        <v>0</v>
      </c>
      <c r="AZ55" s="74">
        <f>'01 - TERÉNNÍ ÚPRAVY'!F33</f>
        <v>0</v>
      </c>
      <c r="BA55" s="74">
        <f>'01 - TERÉNNÍ ÚPRAVY'!F34</f>
        <v>0</v>
      </c>
      <c r="BB55" s="74">
        <f>'01 - TERÉNNÍ ÚPRAVY'!F35</f>
        <v>0</v>
      </c>
      <c r="BC55" s="74">
        <f>'01 - TERÉNNÍ ÚPRAVY'!F36</f>
        <v>0</v>
      </c>
      <c r="BD55" s="76">
        <f>'01 - TERÉNNÍ ÚPRAVY'!F37</f>
        <v>0</v>
      </c>
      <c r="BT55" s="77" t="s">
        <v>81</v>
      </c>
      <c r="BV55" s="77" t="s">
        <v>75</v>
      </c>
      <c r="BW55" s="77" t="s">
        <v>82</v>
      </c>
      <c r="BX55" s="77" t="s">
        <v>5</v>
      </c>
      <c r="CL55" s="77" t="s">
        <v>19</v>
      </c>
      <c r="CM55" s="77" t="s">
        <v>81</v>
      </c>
    </row>
    <row r="56" spans="1:91" s="6" customFormat="1" ht="16.5" customHeight="1">
      <c r="A56" s="68" t="s">
        <v>77</v>
      </c>
      <c r="B56" s="69"/>
      <c r="C56" s="70"/>
      <c r="D56" s="182" t="s">
        <v>83</v>
      </c>
      <c r="E56" s="182"/>
      <c r="F56" s="182"/>
      <c r="G56" s="182"/>
      <c r="H56" s="182"/>
      <c r="I56" s="71"/>
      <c r="J56" s="182" t="s">
        <v>84</v>
      </c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3">
        <f>'02 - TERASA'!J30</f>
        <v>0</v>
      </c>
      <c r="AH56" s="184"/>
      <c r="AI56" s="184"/>
      <c r="AJ56" s="184"/>
      <c r="AK56" s="184"/>
      <c r="AL56" s="184"/>
      <c r="AM56" s="184"/>
      <c r="AN56" s="183">
        <f t="shared" si="0"/>
        <v>0</v>
      </c>
      <c r="AO56" s="184"/>
      <c r="AP56" s="184"/>
      <c r="AQ56" s="72" t="s">
        <v>80</v>
      </c>
      <c r="AR56" s="69"/>
      <c r="AS56" s="73">
        <v>0</v>
      </c>
      <c r="AT56" s="74">
        <f t="shared" si="1"/>
        <v>0</v>
      </c>
      <c r="AU56" s="75">
        <f>'02 - TERASA'!P87</f>
        <v>0</v>
      </c>
      <c r="AV56" s="74">
        <f>'02 - TERASA'!J33</f>
        <v>0</v>
      </c>
      <c r="AW56" s="74">
        <f>'02 - TERASA'!J34</f>
        <v>0</v>
      </c>
      <c r="AX56" s="74">
        <f>'02 - TERASA'!J35</f>
        <v>0</v>
      </c>
      <c r="AY56" s="74">
        <f>'02 - TERASA'!J36</f>
        <v>0</v>
      </c>
      <c r="AZ56" s="74">
        <f>'02 - TERASA'!F33</f>
        <v>0</v>
      </c>
      <c r="BA56" s="74">
        <f>'02 - TERASA'!F34</f>
        <v>0</v>
      </c>
      <c r="BB56" s="74">
        <f>'02 - TERASA'!F35</f>
        <v>0</v>
      </c>
      <c r="BC56" s="74">
        <f>'02 - TERASA'!F36</f>
        <v>0</v>
      </c>
      <c r="BD56" s="76">
        <f>'02 - TERASA'!F37</f>
        <v>0</v>
      </c>
      <c r="BT56" s="77" t="s">
        <v>81</v>
      </c>
      <c r="BV56" s="77" t="s">
        <v>75</v>
      </c>
      <c r="BW56" s="77" t="s">
        <v>85</v>
      </c>
      <c r="BX56" s="77" t="s">
        <v>5</v>
      </c>
      <c r="CL56" s="77" t="s">
        <v>19</v>
      </c>
      <c r="CM56" s="77" t="s">
        <v>81</v>
      </c>
    </row>
    <row r="57" spans="1:91" s="6" customFormat="1" ht="16.5" customHeight="1">
      <c r="A57" s="68" t="s">
        <v>77</v>
      </c>
      <c r="B57" s="69"/>
      <c r="C57" s="70"/>
      <c r="D57" s="182" t="s">
        <v>86</v>
      </c>
      <c r="E57" s="182"/>
      <c r="F57" s="182"/>
      <c r="G57" s="182"/>
      <c r="H57" s="182"/>
      <c r="I57" s="71"/>
      <c r="J57" s="182" t="s">
        <v>87</v>
      </c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3">
        <f>'03 - DOPLNĚNÍ VYTÁPĚNÍ'!J30</f>
        <v>0</v>
      </c>
      <c r="AH57" s="184"/>
      <c r="AI57" s="184"/>
      <c r="AJ57" s="184"/>
      <c r="AK57" s="184"/>
      <c r="AL57" s="184"/>
      <c r="AM57" s="184"/>
      <c r="AN57" s="183">
        <f t="shared" si="0"/>
        <v>0</v>
      </c>
      <c r="AO57" s="184"/>
      <c r="AP57" s="184"/>
      <c r="AQ57" s="72" t="s">
        <v>80</v>
      </c>
      <c r="AR57" s="69"/>
      <c r="AS57" s="73">
        <v>0</v>
      </c>
      <c r="AT57" s="74">
        <f t="shared" si="1"/>
        <v>0</v>
      </c>
      <c r="AU57" s="75">
        <f>'03 - DOPLNĚNÍ VYTÁPĚNÍ'!P86</f>
        <v>0</v>
      </c>
      <c r="AV57" s="74">
        <f>'03 - DOPLNĚNÍ VYTÁPĚNÍ'!J33</f>
        <v>0</v>
      </c>
      <c r="AW57" s="74">
        <f>'03 - DOPLNĚNÍ VYTÁPĚNÍ'!J34</f>
        <v>0</v>
      </c>
      <c r="AX57" s="74">
        <f>'03 - DOPLNĚNÍ VYTÁPĚNÍ'!J35</f>
        <v>0</v>
      </c>
      <c r="AY57" s="74">
        <f>'03 - DOPLNĚNÍ VYTÁPĚNÍ'!J36</f>
        <v>0</v>
      </c>
      <c r="AZ57" s="74">
        <f>'03 - DOPLNĚNÍ VYTÁPĚNÍ'!F33</f>
        <v>0</v>
      </c>
      <c r="BA57" s="74">
        <f>'03 - DOPLNĚNÍ VYTÁPĚNÍ'!F34</f>
        <v>0</v>
      </c>
      <c r="BB57" s="74">
        <f>'03 - DOPLNĚNÍ VYTÁPĚNÍ'!F35</f>
        <v>0</v>
      </c>
      <c r="BC57" s="74">
        <f>'03 - DOPLNĚNÍ VYTÁPĚNÍ'!F36</f>
        <v>0</v>
      </c>
      <c r="BD57" s="76">
        <f>'03 - DOPLNĚNÍ VYTÁPĚNÍ'!F37</f>
        <v>0</v>
      </c>
      <c r="BT57" s="77" t="s">
        <v>81</v>
      </c>
      <c r="BV57" s="77" t="s">
        <v>75</v>
      </c>
      <c r="BW57" s="77" t="s">
        <v>88</v>
      </c>
      <c r="BX57" s="77" t="s">
        <v>5</v>
      </c>
      <c r="CL57" s="77" t="s">
        <v>19</v>
      </c>
      <c r="CM57" s="77" t="s">
        <v>81</v>
      </c>
    </row>
    <row r="58" spans="1:91" s="6" customFormat="1" ht="16.5" customHeight="1">
      <c r="A58" s="68" t="s">
        <v>77</v>
      </c>
      <c r="B58" s="69"/>
      <c r="C58" s="70"/>
      <c r="D58" s="182" t="s">
        <v>89</v>
      </c>
      <c r="E58" s="182"/>
      <c r="F58" s="182"/>
      <c r="G58" s="182"/>
      <c r="H58" s="182"/>
      <c r="I58" s="71"/>
      <c r="J58" s="182" t="s">
        <v>90</v>
      </c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3">
        <f>'04 - STÍNĚNÍ'!J30</f>
        <v>0</v>
      </c>
      <c r="AH58" s="184"/>
      <c r="AI58" s="184"/>
      <c r="AJ58" s="184"/>
      <c r="AK58" s="184"/>
      <c r="AL58" s="184"/>
      <c r="AM58" s="184"/>
      <c r="AN58" s="183">
        <f t="shared" si="0"/>
        <v>0</v>
      </c>
      <c r="AO58" s="184"/>
      <c r="AP58" s="184"/>
      <c r="AQ58" s="72" t="s">
        <v>80</v>
      </c>
      <c r="AR58" s="69"/>
      <c r="AS58" s="73">
        <v>0</v>
      </c>
      <c r="AT58" s="74">
        <f t="shared" si="1"/>
        <v>0</v>
      </c>
      <c r="AU58" s="75">
        <f>'04 - STÍNĚNÍ'!P81</f>
        <v>0</v>
      </c>
      <c r="AV58" s="74">
        <f>'04 - STÍNĚNÍ'!J33</f>
        <v>0</v>
      </c>
      <c r="AW58" s="74">
        <f>'04 - STÍNĚNÍ'!J34</f>
        <v>0</v>
      </c>
      <c r="AX58" s="74">
        <f>'04 - STÍNĚNÍ'!J35</f>
        <v>0</v>
      </c>
      <c r="AY58" s="74">
        <f>'04 - STÍNĚNÍ'!J36</f>
        <v>0</v>
      </c>
      <c r="AZ58" s="74">
        <f>'04 - STÍNĚNÍ'!F33</f>
        <v>0</v>
      </c>
      <c r="BA58" s="74">
        <f>'04 - STÍNĚNÍ'!F34</f>
        <v>0</v>
      </c>
      <c r="BB58" s="74">
        <f>'04 - STÍNĚNÍ'!F35</f>
        <v>0</v>
      </c>
      <c r="BC58" s="74">
        <f>'04 - STÍNĚNÍ'!F36</f>
        <v>0</v>
      </c>
      <c r="BD58" s="76">
        <f>'04 - STÍNĚNÍ'!F37</f>
        <v>0</v>
      </c>
      <c r="BT58" s="77" t="s">
        <v>81</v>
      </c>
      <c r="BV58" s="77" t="s">
        <v>75</v>
      </c>
      <c r="BW58" s="77" t="s">
        <v>91</v>
      </c>
      <c r="BX58" s="77" t="s">
        <v>5</v>
      </c>
      <c r="CL58" s="77" t="s">
        <v>19</v>
      </c>
      <c r="CM58" s="77" t="s">
        <v>81</v>
      </c>
    </row>
    <row r="59" spans="1:91" s="6" customFormat="1" ht="16.5" customHeight="1">
      <c r="A59" s="68" t="s">
        <v>77</v>
      </c>
      <c r="B59" s="69"/>
      <c r="C59" s="70"/>
      <c r="D59" s="182" t="s">
        <v>92</v>
      </c>
      <c r="E59" s="182"/>
      <c r="F59" s="182"/>
      <c r="G59" s="182"/>
      <c r="H59" s="182"/>
      <c r="I59" s="71"/>
      <c r="J59" s="182" t="s">
        <v>93</v>
      </c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3">
        <f>'05 - ELEKTRO'!J30</f>
        <v>0</v>
      </c>
      <c r="AH59" s="184"/>
      <c r="AI59" s="184"/>
      <c r="AJ59" s="184"/>
      <c r="AK59" s="184"/>
      <c r="AL59" s="184"/>
      <c r="AM59" s="184"/>
      <c r="AN59" s="183">
        <f t="shared" si="0"/>
        <v>0</v>
      </c>
      <c r="AO59" s="184"/>
      <c r="AP59" s="184"/>
      <c r="AQ59" s="72" t="s">
        <v>80</v>
      </c>
      <c r="AR59" s="69"/>
      <c r="AS59" s="73">
        <v>0</v>
      </c>
      <c r="AT59" s="74">
        <f t="shared" si="1"/>
        <v>0</v>
      </c>
      <c r="AU59" s="75">
        <f>'05 - ELEKTRO'!P83</f>
        <v>0</v>
      </c>
      <c r="AV59" s="74">
        <f>'05 - ELEKTRO'!J33</f>
        <v>0</v>
      </c>
      <c r="AW59" s="74">
        <f>'05 - ELEKTRO'!J34</f>
        <v>0</v>
      </c>
      <c r="AX59" s="74">
        <f>'05 - ELEKTRO'!J35</f>
        <v>0</v>
      </c>
      <c r="AY59" s="74">
        <f>'05 - ELEKTRO'!J36</f>
        <v>0</v>
      </c>
      <c r="AZ59" s="74">
        <f>'05 - ELEKTRO'!F33</f>
        <v>0</v>
      </c>
      <c r="BA59" s="74">
        <f>'05 - ELEKTRO'!F34</f>
        <v>0</v>
      </c>
      <c r="BB59" s="74">
        <f>'05 - ELEKTRO'!F35</f>
        <v>0</v>
      </c>
      <c r="BC59" s="74">
        <f>'05 - ELEKTRO'!F36</f>
        <v>0</v>
      </c>
      <c r="BD59" s="76">
        <f>'05 - ELEKTRO'!F37</f>
        <v>0</v>
      </c>
      <c r="BT59" s="77" t="s">
        <v>81</v>
      </c>
      <c r="BV59" s="77" t="s">
        <v>75</v>
      </c>
      <c r="BW59" s="77" t="s">
        <v>94</v>
      </c>
      <c r="BX59" s="77" t="s">
        <v>5</v>
      </c>
      <c r="CL59" s="77" t="s">
        <v>19</v>
      </c>
      <c r="CM59" s="77" t="s">
        <v>81</v>
      </c>
    </row>
    <row r="60" spans="1:91" s="6" customFormat="1" ht="16.5" customHeight="1">
      <c r="A60" s="68" t="s">
        <v>77</v>
      </c>
      <c r="B60" s="69"/>
      <c r="C60" s="70"/>
      <c r="D60" s="182" t="s">
        <v>95</v>
      </c>
      <c r="E60" s="182"/>
      <c r="F60" s="182"/>
      <c r="G60" s="182"/>
      <c r="H60" s="182"/>
      <c r="I60" s="71"/>
      <c r="J60" s="182" t="s">
        <v>96</v>
      </c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3">
        <f>'08 - NÁBYTEK'!J30</f>
        <v>0</v>
      </c>
      <c r="AH60" s="184"/>
      <c r="AI60" s="184"/>
      <c r="AJ60" s="184"/>
      <c r="AK60" s="184"/>
      <c r="AL60" s="184"/>
      <c r="AM60" s="184"/>
      <c r="AN60" s="183">
        <f t="shared" si="0"/>
        <v>0</v>
      </c>
      <c r="AO60" s="184"/>
      <c r="AP60" s="184"/>
      <c r="AQ60" s="72" t="s">
        <v>80</v>
      </c>
      <c r="AR60" s="69"/>
      <c r="AS60" s="73">
        <v>0</v>
      </c>
      <c r="AT60" s="74">
        <f t="shared" si="1"/>
        <v>0</v>
      </c>
      <c r="AU60" s="75">
        <f>'08 - NÁBYTEK'!P80</f>
        <v>0</v>
      </c>
      <c r="AV60" s="74">
        <f>'08 - NÁBYTEK'!J33</f>
        <v>0</v>
      </c>
      <c r="AW60" s="74">
        <f>'08 - NÁBYTEK'!J34</f>
        <v>0</v>
      </c>
      <c r="AX60" s="74">
        <f>'08 - NÁBYTEK'!J35</f>
        <v>0</v>
      </c>
      <c r="AY60" s="74">
        <f>'08 - NÁBYTEK'!J36</f>
        <v>0</v>
      </c>
      <c r="AZ60" s="74">
        <f>'08 - NÁBYTEK'!F33</f>
        <v>0</v>
      </c>
      <c r="BA60" s="74">
        <f>'08 - NÁBYTEK'!F34</f>
        <v>0</v>
      </c>
      <c r="BB60" s="74">
        <f>'08 - NÁBYTEK'!F35</f>
        <v>0</v>
      </c>
      <c r="BC60" s="74">
        <f>'08 - NÁBYTEK'!F36</f>
        <v>0</v>
      </c>
      <c r="BD60" s="76">
        <f>'08 - NÁBYTEK'!F37</f>
        <v>0</v>
      </c>
      <c r="BT60" s="77" t="s">
        <v>81</v>
      </c>
      <c r="BV60" s="77" t="s">
        <v>75</v>
      </c>
      <c r="BW60" s="77" t="s">
        <v>97</v>
      </c>
      <c r="BX60" s="77" t="s">
        <v>5</v>
      </c>
      <c r="CL60" s="77" t="s">
        <v>19</v>
      </c>
      <c r="CM60" s="77" t="s">
        <v>73</v>
      </c>
    </row>
    <row r="61" spans="1:91" s="6" customFormat="1" ht="16.5" customHeight="1">
      <c r="A61" s="68" t="s">
        <v>77</v>
      </c>
      <c r="B61" s="69"/>
      <c r="C61" s="70"/>
      <c r="D61" s="182" t="s">
        <v>98</v>
      </c>
      <c r="E61" s="182"/>
      <c r="F61" s="182"/>
      <c r="G61" s="182"/>
      <c r="H61" s="182"/>
      <c r="I61" s="71"/>
      <c r="J61" s="182" t="s">
        <v>99</v>
      </c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3">
        <f>'19 - FOTOVOLTAIKA'!J30</f>
        <v>0</v>
      </c>
      <c r="AH61" s="184"/>
      <c r="AI61" s="184"/>
      <c r="AJ61" s="184"/>
      <c r="AK61" s="184"/>
      <c r="AL61" s="184"/>
      <c r="AM61" s="184"/>
      <c r="AN61" s="183">
        <f t="shared" si="0"/>
        <v>0</v>
      </c>
      <c r="AO61" s="184"/>
      <c r="AP61" s="184"/>
      <c r="AQ61" s="72" t="s">
        <v>80</v>
      </c>
      <c r="AR61" s="69"/>
      <c r="AS61" s="73">
        <v>0</v>
      </c>
      <c r="AT61" s="74">
        <f t="shared" si="1"/>
        <v>0</v>
      </c>
      <c r="AU61" s="75">
        <f>'19 - FOTOVOLTAIKA'!P80</f>
        <v>0</v>
      </c>
      <c r="AV61" s="74">
        <f>'19 - FOTOVOLTAIKA'!J33</f>
        <v>0</v>
      </c>
      <c r="AW61" s="74">
        <f>'19 - FOTOVOLTAIKA'!J34</f>
        <v>0</v>
      </c>
      <c r="AX61" s="74">
        <f>'19 - FOTOVOLTAIKA'!J35</f>
        <v>0</v>
      </c>
      <c r="AY61" s="74">
        <f>'19 - FOTOVOLTAIKA'!J36</f>
        <v>0</v>
      </c>
      <c r="AZ61" s="74">
        <f>'19 - FOTOVOLTAIKA'!F33</f>
        <v>0</v>
      </c>
      <c r="BA61" s="74">
        <f>'19 - FOTOVOLTAIKA'!F34</f>
        <v>0</v>
      </c>
      <c r="BB61" s="74">
        <f>'19 - FOTOVOLTAIKA'!F35</f>
        <v>0</v>
      </c>
      <c r="BC61" s="74">
        <f>'19 - FOTOVOLTAIKA'!F36</f>
        <v>0</v>
      </c>
      <c r="BD61" s="76">
        <f>'19 - FOTOVOLTAIKA'!F37</f>
        <v>0</v>
      </c>
      <c r="BT61" s="77" t="s">
        <v>81</v>
      </c>
      <c r="BV61" s="77" t="s">
        <v>75</v>
      </c>
      <c r="BW61" s="77" t="s">
        <v>100</v>
      </c>
      <c r="BX61" s="77" t="s">
        <v>5</v>
      </c>
      <c r="CL61" s="77" t="s">
        <v>19</v>
      </c>
      <c r="CM61" s="77" t="s">
        <v>73</v>
      </c>
    </row>
    <row r="62" spans="1:91" s="6" customFormat="1" ht="16.5" customHeight="1">
      <c r="A62" s="68" t="s">
        <v>77</v>
      </c>
      <c r="B62" s="69"/>
      <c r="C62" s="70"/>
      <c r="D62" s="182" t="s">
        <v>101</v>
      </c>
      <c r="E62" s="182"/>
      <c r="F62" s="182"/>
      <c r="G62" s="182"/>
      <c r="H62" s="182"/>
      <c r="I62" s="71"/>
      <c r="J62" s="182" t="s">
        <v>102</v>
      </c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3">
        <f>'90 - VON'!J30</f>
        <v>0</v>
      </c>
      <c r="AH62" s="184"/>
      <c r="AI62" s="184"/>
      <c r="AJ62" s="184"/>
      <c r="AK62" s="184"/>
      <c r="AL62" s="184"/>
      <c r="AM62" s="184"/>
      <c r="AN62" s="183">
        <f t="shared" si="0"/>
        <v>0</v>
      </c>
      <c r="AO62" s="184"/>
      <c r="AP62" s="184"/>
      <c r="AQ62" s="72" t="s">
        <v>80</v>
      </c>
      <c r="AR62" s="69"/>
      <c r="AS62" s="78">
        <v>0</v>
      </c>
      <c r="AT62" s="79">
        <f t="shared" si="1"/>
        <v>0</v>
      </c>
      <c r="AU62" s="80">
        <f>'90 - VON'!P82</f>
        <v>0</v>
      </c>
      <c r="AV62" s="79">
        <f>'90 - VON'!J33</f>
        <v>0</v>
      </c>
      <c r="AW62" s="79">
        <f>'90 - VON'!J34</f>
        <v>0</v>
      </c>
      <c r="AX62" s="79">
        <f>'90 - VON'!J35</f>
        <v>0</v>
      </c>
      <c r="AY62" s="79">
        <f>'90 - VON'!J36</f>
        <v>0</v>
      </c>
      <c r="AZ62" s="79">
        <f>'90 - VON'!F33</f>
        <v>0</v>
      </c>
      <c r="BA62" s="79">
        <f>'90 - VON'!F34</f>
        <v>0</v>
      </c>
      <c r="BB62" s="79">
        <f>'90 - VON'!F35</f>
        <v>0</v>
      </c>
      <c r="BC62" s="79">
        <f>'90 - VON'!F36</f>
        <v>0</v>
      </c>
      <c r="BD62" s="81">
        <f>'90 - VON'!F37</f>
        <v>0</v>
      </c>
      <c r="BT62" s="77" t="s">
        <v>81</v>
      </c>
      <c r="BV62" s="77" t="s">
        <v>75</v>
      </c>
      <c r="BW62" s="77" t="s">
        <v>103</v>
      </c>
      <c r="BX62" s="77" t="s">
        <v>5</v>
      </c>
      <c r="CL62" s="77" t="s">
        <v>19</v>
      </c>
      <c r="CM62" s="77" t="s">
        <v>81</v>
      </c>
    </row>
    <row r="63" spans="1:91" s="1" customFormat="1" ht="30" customHeight="1">
      <c r="B63" s="29"/>
      <c r="AR63" s="29"/>
    </row>
    <row r="64" spans="1:91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29"/>
    </row>
  </sheetData>
  <sheetProtection algorithmName="SHA-512" hashValue="V97zKcIvQH8zZHRWvfiwel2olgO83hzyVXadJOr9DbSGal15P5jtLdW/LVZNkun77pWVzhIx/0jBsiQxmJjLVw==" saltValue="HJPWXrXInlGBqubk3QV6Cw/xy+uJr0+D6UI2mzmPkSWzmdRxSYLqHG3JK99mspS7AmwuJ2DM4/isdjZox2nrEA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TERÉNNÍ ÚPRAVY'!C2" display="/" xr:uid="{00000000-0004-0000-0000-000000000000}"/>
    <hyperlink ref="A56" location="'02 - TERASA'!C2" display="/" xr:uid="{00000000-0004-0000-0000-000001000000}"/>
    <hyperlink ref="A57" location="'03 - DOPLNĚNÍ VYTÁPĚNÍ'!C2" display="/" xr:uid="{00000000-0004-0000-0000-000002000000}"/>
    <hyperlink ref="A58" location="'04 - STÍNĚNÍ'!C2" display="/" xr:uid="{00000000-0004-0000-0000-000003000000}"/>
    <hyperlink ref="A59" location="'05 - ELEKTRO'!C2" display="/" xr:uid="{00000000-0004-0000-0000-000004000000}"/>
    <hyperlink ref="A60" location="'08 - NÁBYTEK'!C2" display="/" xr:uid="{00000000-0004-0000-0000-000005000000}"/>
    <hyperlink ref="A61" location="'19 - FOTOVOLTAIKA'!C2" display="/" xr:uid="{00000000-0004-0000-0000-000006000000}"/>
    <hyperlink ref="A62" location="'90 - VON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5"/>
  <sheetViews>
    <sheetView showGridLines="0" topLeftCell="A94" workbookViewId="0">
      <selection activeCell="H96" sqref="H9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82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104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6" t="str">
        <f>'Rekapitulace stavby'!K6</f>
        <v>Stavební doplnění Rodinného domu - č.p. 1030, Letohrad</v>
      </c>
      <c r="F7" s="207"/>
      <c r="G7" s="207"/>
      <c r="H7" s="207"/>
      <c r="L7" s="17"/>
    </row>
    <row r="8" spans="2:46" s="1" customFormat="1" ht="12" customHeight="1">
      <c r="B8" s="29"/>
      <c r="D8" s="24" t="s">
        <v>105</v>
      </c>
      <c r="L8" s="29"/>
    </row>
    <row r="9" spans="2:46" s="1" customFormat="1" ht="16.5" customHeight="1">
      <c r="B9" s="29"/>
      <c r="E9" s="169" t="s">
        <v>106</v>
      </c>
      <c r="F9" s="208"/>
      <c r="G9" s="208"/>
      <c r="H9" s="20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28</v>
      </c>
      <c r="I15" s="24" t="s">
        <v>29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9" t="str">
        <f>'Rekapitulace stavby'!E14</f>
        <v>Vyplň údaj</v>
      </c>
      <c r="F18" s="190"/>
      <c r="G18" s="190"/>
      <c r="H18" s="190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customHeight="1">
      <c r="B21" s="29"/>
      <c r="E21" s="22" t="s">
        <v>34</v>
      </c>
      <c r="I21" s="24" t="s">
        <v>29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customHeight="1">
      <c r="B24" s="29"/>
      <c r="E24" s="22" t="s">
        <v>34</v>
      </c>
      <c r="I24" s="24" t="s">
        <v>29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195" t="s">
        <v>19</v>
      </c>
      <c r="F27" s="195"/>
      <c r="G27" s="195"/>
      <c r="H27" s="195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ROUND(J81,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ROUND((SUM(BE81:BE104)),  2)</f>
        <v>0</v>
      </c>
      <c r="I33" s="86">
        <v>0.21</v>
      </c>
      <c r="J33" s="85">
        <f>ROUND(((SUM(BE81:BE104))*I33),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ROUND((SUM(BF81:BF104)),  2)</f>
        <v>0</v>
      </c>
      <c r="I34" s="86">
        <v>0.12</v>
      </c>
      <c r="J34" s="85">
        <f>ROUND(((SUM(BF81:BF104))*I34),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ROUND((SUM(BG81:BG104)),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ROUND((SUM(BH81:BH104)),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ROUND((SUM(BI81:BI104)),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hidden="1" customHeight="1">
      <c r="B45" s="29"/>
      <c r="C45" s="18" t="s">
        <v>107</v>
      </c>
      <c r="L45" s="29"/>
    </row>
    <row r="46" spans="2:12" s="1" customFormat="1" ht="6.95" hidden="1" customHeight="1">
      <c r="B46" s="29"/>
      <c r="L46" s="29"/>
    </row>
    <row r="47" spans="2:12" s="1" customFormat="1" ht="12" hidden="1" customHeight="1">
      <c r="B47" s="29"/>
      <c r="C47" s="24" t="s">
        <v>16</v>
      </c>
      <c r="L47" s="29"/>
    </row>
    <row r="48" spans="2:12" s="1" customFormat="1" ht="16.5" hidden="1" customHeight="1">
      <c r="B48" s="29"/>
      <c r="E48" s="206" t="str">
        <f>E7</f>
        <v>Stavební doplnění Rodinného domu - č.p. 1030, Letohrad</v>
      </c>
      <c r="F48" s="207"/>
      <c r="G48" s="207"/>
      <c r="H48" s="207"/>
      <c r="L48" s="29"/>
    </row>
    <row r="49" spans="2:47" s="1" customFormat="1" ht="12" hidden="1" customHeight="1">
      <c r="B49" s="29"/>
      <c r="C49" s="24" t="s">
        <v>105</v>
      </c>
      <c r="L49" s="29"/>
    </row>
    <row r="50" spans="2:47" s="1" customFormat="1" ht="16.5" hidden="1" customHeight="1">
      <c r="B50" s="29"/>
      <c r="E50" s="169" t="str">
        <f>E9</f>
        <v>01 - TERÉNNÍ ÚPRAVY</v>
      </c>
      <c r="F50" s="208"/>
      <c r="G50" s="208"/>
      <c r="H50" s="208"/>
      <c r="L50" s="29"/>
    </row>
    <row r="51" spans="2:47" s="1" customFormat="1" ht="6.95" hidden="1" customHeight="1">
      <c r="B51" s="29"/>
      <c r="L51" s="29"/>
    </row>
    <row r="52" spans="2:47" s="1" customFormat="1" ht="12" hidden="1" customHeight="1">
      <c r="B52" s="29"/>
      <c r="C52" s="24" t="s">
        <v>21</v>
      </c>
      <c r="F52" s="22" t="str">
        <f>F12</f>
        <v>Letohrad</v>
      </c>
      <c r="I52" s="24" t="s">
        <v>23</v>
      </c>
      <c r="J52" s="46" t="str">
        <f>IF(J12="","",J12)</f>
        <v>17. 5. 2025</v>
      </c>
      <c r="L52" s="29"/>
    </row>
    <row r="53" spans="2:47" s="1" customFormat="1" ht="6.95" hidden="1" customHeight="1">
      <c r="B53" s="29"/>
      <c r="L53" s="29"/>
    </row>
    <row r="54" spans="2:47" s="1" customFormat="1" ht="15.2" hidden="1" customHeight="1">
      <c r="B54" s="29"/>
      <c r="C54" s="24" t="s">
        <v>25</v>
      </c>
      <c r="F54" s="22" t="str">
        <f>E15</f>
        <v>Dětský domov Dolní Čermná</v>
      </c>
      <c r="I54" s="24" t="s">
        <v>32</v>
      </c>
      <c r="J54" s="27" t="str">
        <f>E21</f>
        <v xml:space="preserve">vs-studio s.r.o. </v>
      </c>
      <c r="L54" s="29"/>
    </row>
    <row r="55" spans="2:47" s="1" customFormat="1" ht="15.2" hidden="1" customHeight="1">
      <c r="B55" s="29"/>
      <c r="C55" s="24" t="s">
        <v>30</v>
      </c>
      <c r="F55" s="22" t="str">
        <f>IF(E18="","",E18)</f>
        <v>Vyplň údaj</v>
      </c>
      <c r="I55" s="24" t="s">
        <v>36</v>
      </c>
      <c r="J55" s="27" t="str">
        <f>E24</f>
        <v xml:space="preserve">vs-studio s.r.o. </v>
      </c>
      <c r="L55" s="29"/>
    </row>
    <row r="56" spans="2:47" s="1" customFormat="1" ht="10.35" hidden="1" customHeight="1">
      <c r="B56" s="29"/>
      <c r="L56" s="29"/>
    </row>
    <row r="57" spans="2:47" s="1" customFormat="1" ht="29.25" hidden="1" customHeight="1">
      <c r="B57" s="29"/>
      <c r="C57" s="93" t="s">
        <v>108</v>
      </c>
      <c r="D57" s="87"/>
      <c r="E57" s="87"/>
      <c r="F57" s="87"/>
      <c r="G57" s="87"/>
      <c r="H57" s="87"/>
      <c r="I57" s="87"/>
      <c r="J57" s="94" t="s">
        <v>109</v>
      </c>
      <c r="K57" s="87"/>
      <c r="L57" s="29"/>
    </row>
    <row r="58" spans="2:47" s="1" customFormat="1" ht="10.35" hidden="1" customHeight="1">
      <c r="B58" s="29"/>
      <c r="L58" s="29"/>
    </row>
    <row r="59" spans="2:47" s="1" customFormat="1" ht="22.9" hidden="1" customHeight="1">
      <c r="B59" s="29"/>
      <c r="C59" s="95" t="s">
        <v>71</v>
      </c>
      <c r="J59" s="60">
        <f>J81</f>
        <v>0</v>
      </c>
      <c r="L59" s="29"/>
      <c r="AU59" s="14" t="s">
        <v>110</v>
      </c>
    </row>
    <row r="60" spans="2:47" s="8" customFormat="1" ht="24.95" hidden="1" customHeight="1">
      <c r="B60" s="96"/>
      <c r="D60" s="97" t="s">
        <v>111</v>
      </c>
      <c r="E60" s="98"/>
      <c r="F60" s="98"/>
      <c r="G60" s="98"/>
      <c r="H60" s="98"/>
      <c r="I60" s="98"/>
      <c r="J60" s="99">
        <f>J82</f>
        <v>0</v>
      </c>
      <c r="L60" s="96"/>
    </row>
    <row r="61" spans="2:47" s="9" customFormat="1" ht="19.899999999999999" hidden="1" customHeight="1">
      <c r="B61" s="100"/>
      <c r="D61" s="101" t="s">
        <v>112</v>
      </c>
      <c r="E61" s="102"/>
      <c r="F61" s="102"/>
      <c r="G61" s="102"/>
      <c r="H61" s="102"/>
      <c r="I61" s="102"/>
      <c r="J61" s="103">
        <f>J83</f>
        <v>0</v>
      </c>
      <c r="L61" s="100"/>
    </row>
    <row r="62" spans="2:47" s="1" customFormat="1" ht="21.75" hidden="1" customHeight="1">
      <c r="B62" s="29"/>
      <c r="L62" s="29"/>
    </row>
    <row r="63" spans="2:47" s="1" customFormat="1" ht="6.95" hidden="1" customHeight="1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29"/>
    </row>
    <row r="64" spans="2:47" ht="11.25" hidden="1"/>
    <row r="65" spans="2:20" ht="11.25" hidden="1"/>
    <row r="66" spans="2:20" ht="11.25" hidden="1"/>
    <row r="67" spans="2:20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29"/>
    </row>
    <row r="68" spans="2:20" s="1" customFormat="1" ht="24.95" customHeight="1">
      <c r="B68" s="29"/>
      <c r="C68" s="18" t="s">
        <v>113</v>
      </c>
      <c r="L68" s="29"/>
    </row>
    <row r="69" spans="2:20" s="1" customFormat="1" ht="6.95" customHeight="1">
      <c r="B69" s="29"/>
      <c r="L69" s="29"/>
    </row>
    <row r="70" spans="2:20" s="1" customFormat="1" ht="12" customHeight="1">
      <c r="B70" s="29"/>
      <c r="C70" s="24" t="s">
        <v>16</v>
      </c>
      <c r="L70" s="29"/>
    </row>
    <row r="71" spans="2:20" s="1" customFormat="1" ht="16.5" customHeight="1">
      <c r="B71" s="29"/>
      <c r="E71" s="206" t="str">
        <f>E7</f>
        <v>Stavební doplnění Rodinného domu - č.p. 1030, Letohrad</v>
      </c>
      <c r="F71" s="207"/>
      <c r="G71" s="207"/>
      <c r="H71" s="207"/>
      <c r="L71" s="29"/>
    </row>
    <row r="72" spans="2:20" s="1" customFormat="1" ht="12" customHeight="1">
      <c r="B72" s="29"/>
      <c r="C72" s="24" t="s">
        <v>105</v>
      </c>
      <c r="L72" s="29"/>
    </row>
    <row r="73" spans="2:20" s="1" customFormat="1" ht="16.5" customHeight="1">
      <c r="B73" s="29"/>
      <c r="E73" s="169" t="str">
        <f>E9</f>
        <v>01 - TERÉNNÍ ÚPRAVY</v>
      </c>
      <c r="F73" s="208"/>
      <c r="G73" s="208"/>
      <c r="H73" s="208"/>
      <c r="L73" s="29"/>
    </row>
    <row r="74" spans="2:20" s="1" customFormat="1" ht="6.95" customHeight="1">
      <c r="B74" s="29"/>
      <c r="L74" s="29"/>
    </row>
    <row r="75" spans="2:20" s="1" customFormat="1" ht="12" customHeight="1">
      <c r="B75" s="29"/>
      <c r="C75" s="24" t="s">
        <v>21</v>
      </c>
      <c r="F75" s="22" t="str">
        <f>F12</f>
        <v>Letohrad</v>
      </c>
      <c r="I75" s="24" t="s">
        <v>23</v>
      </c>
      <c r="J75" s="46" t="str">
        <f>IF(J12="","",J12)</f>
        <v>17. 5. 2025</v>
      </c>
      <c r="L75" s="29"/>
    </row>
    <row r="76" spans="2:20" s="1" customFormat="1" ht="6.95" customHeight="1">
      <c r="B76" s="29"/>
      <c r="L76" s="29"/>
    </row>
    <row r="77" spans="2:20" s="1" customFormat="1" ht="15.2" customHeight="1">
      <c r="B77" s="29"/>
      <c r="C77" s="24" t="s">
        <v>25</v>
      </c>
      <c r="F77" s="22" t="str">
        <f>E15</f>
        <v>Dětský domov Dolní Čermná</v>
      </c>
      <c r="I77" s="24" t="s">
        <v>32</v>
      </c>
      <c r="J77" s="27" t="str">
        <f>E21</f>
        <v xml:space="preserve">vs-studio s.r.o. </v>
      </c>
      <c r="L77" s="29"/>
    </row>
    <row r="78" spans="2:20" s="1" customFormat="1" ht="15.2" customHeight="1">
      <c r="B78" s="29"/>
      <c r="C78" s="24" t="s">
        <v>30</v>
      </c>
      <c r="F78" s="22" t="str">
        <f>IF(E18="","",E18)</f>
        <v>Vyplň údaj</v>
      </c>
      <c r="I78" s="24" t="s">
        <v>36</v>
      </c>
      <c r="J78" s="27" t="str">
        <f>E24</f>
        <v xml:space="preserve">vs-studio s.r.o. </v>
      </c>
      <c r="L78" s="29"/>
    </row>
    <row r="79" spans="2:20" s="1" customFormat="1" ht="10.35" customHeight="1">
      <c r="B79" s="29"/>
      <c r="L79" s="29"/>
    </row>
    <row r="80" spans="2:20" s="10" customFormat="1" ht="29.25" customHeight="1">
      <c r="B80" s="104"/>
      <c r="C80" s="105" t="s">
        <v>114</v>
      </c>
      <c r="D80" s="106" t="s">
        <v>58</v>
      </c>
      <c r="E80" s="106" t="s">
        <v>54</v>
      </c>
      <c r="F80" s="106" t="s">
        <v>55</v>
      </c>
      <c r="G80" s="106" t="s">
        <v>115</v>
      </c>
      <c r="H80" s="106" t="s">
        <v>116</v>
      </c>
      <c r="I80" s="106" t="s">
        <v>117</v>
      </c>
      <c r="J80" s="106" t="s">
        <v>109</v>
      </c>
      <c r="K80" s="107" t="s">
        <v>118</v>
      </c>
      <c r="L80" s="104"/>
      <c r="M80" s="53" t="s">
        <v>19</v>
      </c>
      <c r="N80" s="54" t="s">
        <v>43</v>
      </c>
      <c r="O80" s="54" t="s">
        <v>119</v>
      </c>
      <c r="P80" s="54" t="s">
        <v>120</v>
      </c>
      <c r="Q80" s="54" t="s">
        <v>121</v>
      </c>
      <c r="R80" s="54" t="s">
        <v>122</v>
      </c>
      <c r="S80" s="54" t="s">
        <v>123</v>
      </c>
      <c r="T80" s="55" t="s">
        <v>124</v>
      </c>
    </row>
    <row r="81" spans="2:65" s="1" customFormat="1" ht="22.9" customHeight="1">
      <c r="B81" s="29"/>
      <c r="C81" s="58" t="s">
        <v>125</v>
      </c>
      <c r="J81" s="108">
        <f>BK81</f>
        <v>0</v>
      </c>
      <c r="L81" s="29"/>
      <c r="M81" s="56"/>
      <c r="N81" s="47"/>
      <c r="O81" s="47"/>
      <c r="P81" s="109">
        <f>P82</f>
        <v>0</v>
      </c>
      <c r="Q81" s="47"/>
      <c r="R81" s="109">
        <f>R82</f>
        <v>0</v>
      </c>
      <c r="S81" s="47"/>
      <c r="T81" s="110">
        <f>T82</f>
        <v>0</v>
      </c>
      <c r="AT81" s="14" t="s">
        <v>72</v>
      </c>
      <c r="AU81" s="14" t="s">
        <v>110</v>
      </c>
      <c r="BK81" s="111">
        <f>BK82</f>
        <v>0</v>
      </c>
    </row>
    <row r="82" spans="2:65" s="11" customFormat="1" ht="25.9" customHeight="1">
      <c r="B82" s="112"/>
      <c r="D82" s="113" t="s">
        <v>72</v>
      </c>
      <c r="E82" s="114" t="s">
        <v>126</v>
      </c>
      <c r="F82" s="114" t="s">
        <v>127</v>
      </c>
      <c r="I82" s="115"/>
      <c r="J82" s="116">
        <f>BK82</f>
        <v>0</v>
      </c>
      <c r="L82" s="112"/>
      <c r="M82" s="117"/>
      <c r="P82" s="118">
        <f>P83</f>
        <v>0</v>
      </c>
      <c r="R82" s="118">
        <f>R83</f>
        <v>0</v>
      </c>
      <c r="T82" s="119">
        <f>T83</f>
        <v>0</v>
      </c>
      <c r="AR82" s="113" t="s">
        <v>81</v>
      </c>
      <c r="AT82" s="120" t="s">
        <v>72</v>
      </c>
      <c r="AU82" s="120" t="s">
        <v>73</v>
      </c>
      <c r="AY82" s="113" t="s">
        <v>128</v>
      </c>
      <c r="BK82" s="121">
        <f>BK83</f>
        <v>0</v>
      </c>
    </row>
    <row r="83" spans="2:65" s="11" customFormat="1" ht="22.9" customHeight="1">
      <c r="B83" s="112"/>
      <c r="D83" s="113" t="s">
        <v>72</v>
      </c>
      <c r="E83" s="122" t="s">
        <v>81</v>
      </c>
      <c r="F83" s="122" t="s">
        <v>129</v>
      </c>
      <c r="I83" s="115"/>
      <c r="J83" s="123">
        <f>BK83</f>
        <v>0</v>
      </c>
      <c r="L83" s="112"/>
      <c r="M83" s="117"/>
      <c r="P83" s="118">
        <f>SUM(P84:P104)</f>
        <v>0</v>
      </c>
      <c r="R83" s="118">
        <f>SUM(R84:R104)</f>
        <v>0</v>
      </c>
      <c r="T83" s="119">
        <f>SUM(T84:T104)</f>
        <v>0</v>
      </c>
      <c r="AR83" s="113" t="s">
        <v>81</v>
      </c>
      <c r="AT83" s="120" t="s">
        <v>72</v>
      </c>
      <c r="AU83" s="120" t="s">
        <v>81</v>
      </c>
      <c r="AY83" s="113" t="s">
        <v>128</v>
      </c>
      <c r="BK83" s="121">
        <f>SUM(BK84:BK104)</f>
        <v>0</v>
      </c>
    </row>
    <row r="84" spans="2:65" s="1" customFormat="1" ht="21.75" customHeight="1">
      <c r="B84" s="29"/>
      <c r="C84" s="124" t="s">
        <v>81</v>
      </c>
      <c r="D84" s="124" t="s">
        <v>130</v>
      </c>
      <c r="E84" s="125" t="s">
        <v>131</v>
      </c>
      <c r="F84" s="126" t="s">
        <v>132</v>
      </c>
      <c r="G84" s="127" t="s">
        <v>133</v>
      </c>
      <c r="H84" s="128">
        <v>32.5</v>
      </c>
      <c r="I84" s="129"/>
      <c r="J84" s="130">
        <f>ROUND(I84*H84,2)</f>
        <v>0</v>
      </c>
      <c r="K84" s="126" t="s">
        <v>134</v>
      </c>
      <c r="L84" s="29"/>
      <c r="M84" s="131" t="s">
        <v>19</v>
      </c>
      <c r="N84" s="132" t="s">
        <v>45</v>
      </c>
      <c r="P84" s="133">
        <f>O84*H84</f>
        <v>0</v>
      </c>
      <c r="Q84" s="133">
        <v>0</v>
      </c>
      <c r="R84" s="133">
        <f>Q84*H84</f>
        <v>0</v>
      </c>
      <c r="S84" s="133">
        <v>0</v>
      </c>
      <c r="T84" s="134">
        <f>S84*H84</f>
        <v>0</v>
      </c>
      <c r="AR84" s="135" t="s">
        <v>135</v>
      </c>
      <c r="AT84" s="135" t="s">
        <v>130</v>
      </c>
      <c r="AU84" s="135" t="s">
        <v>136</v>
      </c>
      <c r="AY84" s="14" t="s">
        <v>128</v>
      </c>
      <c r="BE84" s="136">
        <f>IF(N84="základní",J84,0)</f>
        <v>0</v>
      </c>
      <c r="BF84" s="136">
        <f>IF(N84="snížená",J84,0)</f>
        <v>0</v>
      </c>
      <c r="BG84" s="136">
        <f>IF(N84="zákl. přenesená",J84,0)</f>
        <v>0</v>
      </c>
      <c r="BH84" s="136">
        <f>IF(N84="sníž. přenesená",J84,0)</f>
        <v>0</v>
      </c>
      <c r="BI84" s="136">
        <f>IF(N84="nulová",J84,0)</f>
        <v>0</v>
      </c>
      <c r="BJ84" s="14" t="s">
        <v>136</v>
      </c>
      <c r="BK84" s="136">
        <f>ROUND(I84*H84,2)</f>
        <v>0</v>
      </c>
      <c r="BL84" s="14" t="s">
        <v>135</v>
      </c>
      <c r="BM84" s="135" t="s">
        <v>137</v>
      </c>
    </row>
    <row r="85" spans="2:65" s="1" customFormat="1" ht="11.25">
      <c r="B85" s="29"/>
      <c r="D85" s="137" t="s">
        <v>138</v>
      </c>
      <c r="F85" s="138" t="s">
        <v>139</v>
      </c>
      <c r="I85" s="139"/>
      <c r="L85" s="29"/>
      <c r="M85" s="140"/>
      <c r="T85" s="50"/>
      <c r="AT85" s="14" t="s">
        <v>138</v>
      </c>
      <c r="AU85" s="14" t="s">
        <v>136</v>
      </c>
    </row>
    <row r="86" spans="2:65" s="12" customFormat="1" ht="11.25">
      <c r="B86" s="141"/>
      <c r="D86" s="142" t="s">
        <v>140</v>
      </c>
      <c r="E86" s="143" t="s">
        <v>19</v>
      </c>
      <c r="F86" s="144" t="s">
        <v>141</v>
      </c>
      <c r="H86" s="145">
        <v>32.5</v>
      </c>
      <c r="I86" s="146"/>
      <c r="L86" s="141"/>
      <c r="M86" s="147"/>
      <c r="T86" s="148"/>
      <c r="AT86" s="143" t="s">
        <v>140</v>
      </c>
      <c r="AU86" s="143" t="s">
        <v>136</v>
      </c>
      <c r="AV86" s="12" t="s">
        <v>136</v>
      </c>
      <c r="AW86" s="12" t="s">
        <v>35</v>
      </c>
      <c r="AX86" s="12" t="s">
        <v>81</v>
      </c>
      <c r="AY86" s="143" t="s">
        <v>128</v>
      </c>
    </row>
    <row r="87" spans="2:65" s="1" customFormat="1" ht="16.5" customHeight="1">
      <c r="B87" s="29"/>
      <c r="C87" s="124" t="s">
        <v>142</v>
      </c>
      <c r="D87" s="124" t="s">
        <v>130</v>
      </c>
      <c r="E87" s="125" t="s">
        <v>143</v>
      </c>
      <c r="F87" s="126" t="s">
        <v>144</v>
      </c>
      <c r="G87" s="127" t="s">
        <v>133</v>
      </c>
      <c r="H87" s="128">
        <v>3.25</v>
      </c>
      <c r="I87" s="129"/>
      <c r="J87" s="130">
        <f>ROUND(I87*H87,2)</f>
        <v>0</v>
      </c>
      <c r="K87" s="126" t="s">
        <v>134</v>
      </c>
      <c r="L87" s="29"/>
      <c r="M87" s="131" t="s">
        <v>19</v>
      </c>
      <c r="N87" s="132" t="s">
        <v>45</v>
      </c>
      <c r="P87" s="133">
        <f>O87*H87</f>
        <v>0</v>
      </c>
      <c r="Q87" s="133">
        <v>0</v>
      </c>
      <c r="R87" s="133">
        <f>Q87*H87</f>
        <v>0</v>
      </c>
      <c r="S87" s="133">
        <v>0</v>
      </c>
      <c r="T87" s="134">
        <f>S87*H87</f>
        <v>0</v>
      </c>
      <c r="AR87" s="135" t="s">
        <v>135</v>
      </c>
      <c r="AT87" s="135" t="s">
        <v>130</v>
      </c>
      <c r="AU87" s="135" t="s">
        <v>136</v>
      </c>
      <c r="AY87" s="14" t="s">
        <v>128</v>
      </c>
      <c r="BE87" s="136">
        <f>IF(N87="základní",J87,0)</f>
        <v>0</v>
      </c>
      <c r="BF87" s="136">
        <f>IF(N87="snížená",J87,0)</f>
        <v>0</v>
      </c>
      <c r="BG87" s="136">
        <f>IF(N87="zákl. přenesená",J87,0)</f>
        <v>0</v>
      </c>
      <c r="BH87" s="136">
        <f>IF(N87="sníž. přenesená",J87,0)</f>
        <v>0</v>
      </c>
      <c r="BI87" s="136">
        <f>IF(N87="nulová",J87,0)</f>
        <v>0</v>
      </c>
      <c r="BJ87" s="14" t="s">
        <v>136</v>
      </c>
      <c r="BK87" s="136">
        <f>ROUND(I87*H87,2)</f>
        <v>0</v>
      </c>
      <c r="BL87" s="14" t="s">
        <v>135</v>
      </c>
      <c r="BM87" s="135" t="s">
        <v>145</v>
      </c>
    </row>
    <row r="88" spans="2:65" s="1" customFormat="1" ht="11.25">
      <c r="B88" s="29"/>
      <c r="D88" s="137" t="s">
        <v>138</v>
      </c>
      <c r="F88" s="138" t="s">
        <v>146</v>
      </c>
      <c r="I88" s="139"/>
      <c r="L88" s="29"/>
      <c r="M88" s="140"/>
      <c r="T88" s="50"/>
      <c r="AT88" s="14" t="s">
        <v>138</v>
      </c>
      <c r="AU88" s="14" t="s">
        <v>136</v>
      </c>
    </row>
    <row r="89" spans="2:65" s="12" customFormat="1" ht="11.25">
      <c r="B89" s="141"/>
      <c r="D89" s="142" t="s">
        <v>140</v>
      </c>
      <c r="E89" s="143" t="s">
        <v>19</v>
      </c>
      <c r="F89" s="144" t="s">
        <v>147</v>
      </c>
      <c r="H89" s="145">
        <v>3.25</v>
      </c>
      <c r="I89" s="146"/>
      <c r="L89" s="141"/>
      <c r="M89" s="147"/>
      <c r="T89" s="148"/>
      <c r="AT89" s="143" t="s">
        <v>140</v>
      </c>
      <c r="AU89" s="143" t="s">
        <v>136</v>
      </c>
      <c r="AV89" s="12" t="s">
        <v>136</v>
      </c>
      <c r="AW89" s="12" t="s">
        <v>35</v>
      </c>
      <c r="AX89" s="12" t="s">
        <v>81</v>
      </c>
      <c r="AY89" s="143" t="s">
        <v>128</v>
      </c>
    </row>
    <row r="90" spans="2:65" s="1" customFormat="1" ht="16.5" customHeight="1">
      <c r="B90" s="29"/>
      <c r="C90" s="124" t="s">
        <v>136</v>
      </c>
      <c r="D90" s="124" t="s">
        <v>130</v>
      </c>
      <c r="E90" s="125" t="s">
        <v>148</v>
      </c>
      <c r="F90" s="126" t="s">
        <v>149</v>
      </c>
      <c r="G90" s="127" t="s">
        <v>133</v>
      </c>
      <c r="H90" s="128">
        <v>29.25</v>
      </c>
      <c r="I90" s="129"/>
      <c r="J90" s="130">
        <f>ROUND(I90*H90,2)</f>
        <v>0</v>
      </c>
      <c r="K90" s="126" t="s">
        <v>134</v>
      </c>
      <c r="L90" s="29"/>
      <c r="M90" s="131" t="s">
        <v>19</v>
      </c>
      <c r="N90" s="132" t="s">
        <v>45</v>
      </c>
      <c r="P90" s="133">
        <f>O90*H90</f>
        <v>0</v>
      </c>
      <c r="Q90" s="133">
        <v>0</v>
      </c>
      <c r="R90" s="133">
        <f>Q90*H90</f>
        <v>0</v>
      </c>
      <c r="S90" s="133">
        <v>0</v>
      </c>
      <c r="T90" s="134">
        <f>S90*H90</f>
        <v>0</v>
      </c>
      <c r="AR90" s="135" t="s">
        <v>135</v>
      </c>
      <c r="AT90" s="135" t="s">
        <v>130</v>
      </c>
      <c r="AU90" s="135" t="s">
        <v>136</v>
      </c>
      <c r="AY90" s="14" t="s">
        <v>128</v>
      </c>
      <c r="BE90" s="136">
        <f>IF(N90="základní",J90,0)</f>
        <v>0</v>
      </c>
      <c r="BF90" s="136">
        <f>IF(N90="snížená",J90,0)</f>
        <v>0</v>
      </c>
      <c r="BG90" s="136">
        <f>IF(N90="zákl. přenesená",J90,0)</f>
        <v>0</v>
      </c>
      <c r="BH90" s="136">
        <f>IF(N90="sníž. přenesená",J90,0)</f>
        <v>0</v>
      </c>
      <c r="BI90" s="136">
        <f>IF(N90="nulová",J90,0)</f>
        <v>0</v>
      </c>
      <c r="BJ90" s="14" t="s">
        <v>136</v>
      </c>
      <c r="BK90" s="136">
        <f>ROUND(I90*H90,2)</f>
        <v>0</v>
      </c>
      <c r="BL90" s="14" t="s">
        <v>135</v>
      </c>
      <c r="BM90" s="135" t="s">
        <v>150</v>
      </c>
    </row>
    <row r="91" spans="2:65" s="1" customFormat="1" ht="11.25">
      <c r="B91" s="29"/>
      <c r="D91" s="137" t="s">
        <v>138</v>
      </c>
      <c r="F91" s="138" t="s">
        <v>151</v>
      </c>
      <c r="I91" s="139"/>
      <c r="L91" s="29"/>
      <c r="M91" s="140"/>
      <c r="T91" s="50"/>
      <c r="AT91" s="14" t="s">
        <v>138</v>
      </c>
      <c r="AU91" s="14" t="s">
        <v>136</v>
      </c>
    </row>
    <row r="92" spans="2:65" s="12" customFormat="1" ht="11.25">
      <c r="B92" s="141"/>
      <c r="D92" s="142" t="s">
        <v>140</v>
      </c>
      <c r="E92" s="143" t="s">
        <v>19</v>
      </c>
      <c r="F92" s="144" t="s">
        <v>152</v>
      </c>
      <c r="H92" s="145">
        <v>29.25</v>
      </c>
      <c r="I92" s="146"/>
      <c r="L92" s="141"/>
      <c r="M92" s="147"/>
      <c r="T92" s="148"/>
      <c r="AT92" s="143" t="s">
        <v>140</v>
      </c>
      <c r="AU92" s="143" t="s">
        <v>136</v>
      </c>
      <c r="AV92" s="12" t="s">
        <v>136</v>
      </c>
      <c r="AW92" s="12" t="s">
        <v>35</v>
      </c>
      <c r="AX92" s="12" t="s">
        <v>81</v>
      </c>
      <c r="AY92" s="143" t="s">
        <v>128</v>
      </c>
    </row>
    <row r="93" spans="2:65" s="1" customFormat="1" ht="33" customHeight="1">
      <c r="B93" s="29"/>
      <c r="C93" s="124" t="s">
        <v>135</v>
      </c>
      <c r="D93" s="124" t="s">
        <v>130</v>
      </c>
      <c r="E93" s="125" t="s">
        <v>153</v>
      </c>
      <c r="F93" s="126" t="s">
        <v>154</v>
      </c>
      <c r="G93" s="127" t="s">
        <v>155</v>
      </c>
      <c r="H93" s="128">
        <v>9.75</v>
      </c>
      <c r="I93" s="129"/>
      <c r="J93" s="130">
        <f>ROUND(I93*H93,2)</f>
        <v>0</v>
      </c>
      <c r="K93" s="126" t="s">
        <v>134</v>
      </c>
      <c r="L93" s="29"/>
      <c r="M93" s="131" t="s">
        <v>19</v>
      </c>
      <c r="N93" s="132" t="s">
        <v>45</v>
      </c>
      <c r="P93" s="133">
        <f>O93*H93</f>
        <v>0</v>
      </c>
      <c r="Q93" s="133">
        <v>0</v>
      </c>
      <c r="R93" s="133">
        <f>Q93*H93</f>
        <v>0</v>
      </c>
      <c r="S93" s="133">
        <v>0</v>
      </c>
      <c r="T93" s="134">
        <f>S93*H93</f>
        <v>0</v>
      </c>
      <c r="AR93" s="135" t="s">
        <v>135</v>
      </c>
      <c r="AT93" s="135" t="s">
        <v>130</v>
      </c>
      <c r="AU93" s="135" t="s">
        <v>136</v>
      </c>
      <c r="AY93" s="14" t="s">
        <v>128</v>
      </c>
      <c r="BE93" s="136">
        <f>IF(N93="základní",J93,0)</f>
        <v>0</v>
      </c>
      <c r="BF93" s="136">
        <f>IF(N93="snížená",J93,0)</f>
        <v>0</v>
      </c>
      <c r="BG93" s="136">
        <f>IF(N93="zákl. přenesená",J93,0)</f>
        <v>0</v>
      </c>
      <c r="BH93" s="136">
        <f>IF(N93="sníž. přenesená",J93,0)</f>
        <v>0</v>
      </c>
      <c r="BI93" s="136">
        <f>IF(N93="nulová",J93,0)</f>
        <v>0</v>
      </c>
      <c r="BJ93" s="14" t="s">
        <v>136</v>
      </c>
      <c r="BK93" s="136">
        <f>ROUND(I93*H93,2)</f>
        <v>0</v>
      </c>
      <c r="BL93" s="14" t="s">
        <v>135</v>
      </c>
      <c r="BM93" s="135" t="s">
        <v>156</v>
      </c>
    </row>
    <row r="94" spans="2:65" s="1" customFormat="1" ht="11.25">
      <c r="B94" s="29"/>
      <c r="D94" s="137" t="s">
        <v>138</v>
      </c>
      <c r="F94" s="138" t="s">
        <v>157</v>
      </c>
      <c r="I94" s="139"/>
      <c r="L94" s="29"/>
      <c r="M94" s="140"/>
      <c r="T94" s="50"/>
      <c r="AT94" s="14" t="s">
        <v>138</v>
      </c>
      <c r="AU94" s="14" t="s">
        <v>136</v>
      </c>
    </row>
    <row r="95" spans="2:65" s="12" customFormat="1" ht="11.25">
      <c r="B95" s="141"/>
      <c r="D95" s="142" t="s">
        <v>140</v>
      </c>
      <c r="E95" s="143" t="s">
        <v>19</v>
      </c>
      <c r="F95" s="144" t="s">
        <v>158</v>
      </c>
      <c r="H95" s="145">
        <v>9.75</v>
      </c>
      <c r="I95" s="146"/>
      <c r="L95" s="141"/>
      <c r="M95" s="147"/>
      <c r="T95" s="148"/>
      <c r="AT95" s="143" t="s">
        <v>140</v>
      </c>
      <c r="AU95" s="143" t="s">
        <v>136</v>
      </c>
      <c r="AV95" s="12" t="s">
        <v>136</v>
      </c>
      <c r="AW95" s="12" t="s">
        <v>35</v>
      </c>
      <c r="AX95" s="12" t="s">
        <v>81</v>
      </c>
      <c r="AY95" s="143" t="s">
        <v>128</v>
      </c>
    </row>
    <row r="96" spans="2:65" s="1" customFormat="1" ht="33" customHeight="1">
      <c r="B96" s="29"/>
      <c r="C96" s="124" t="s">
        <v>159</v>
      </c>
      <c r="D96" s="124" t="s">
        <v>130</v>
      </c>
      <c r="E96" s="125" t="s">
        <v>160</v>
      </c>
      <c r="F96" s="126" t="s">
        <v>161</v>
      </c>
      <c r="G96" s="127" t="s">
        <v>155</v>
      </c>
      <c r="H96" s="128">
        <v>9.75</v>
      </c>
      <c r="I96" s="129"/>
      <c r="J96" s="130">
        <f>ROUND(I96*H96,2)</f>
        <v>0</v>
      </c>
      <c r="K96" s="126" t="s">
        <v>134</v>
      </c>
      <c r="L96" s="29"/>
      <c r="M96" s="131" t="s">
        <v>19</v>
      </c>
      <c r="N96" s="132" t="s">
        <v>45</v>
      </c>
      <c r="P96" s="133">
        <f>O96*H96</f>
        <v>0</v>
      </c>
      <c r="Q96" s="133">
        <v>0</v>
      </c>
      <c r="R96" s="133">
        <f>Q96*H96</f>
        <v>0</v>
      </c>
      <c r="S96" s="133">
        <v>0</v>
      </c>
      <c r="T96" s="134">
        <f>S96*H96</f>
        <v>0</v>
      </c>
      <c r="AR96" s="135" t="s">
        <v>135</v>
      </c>
      <c r="AT96" s="135" t="s">
        <v>130</v>
      </c>
      <c r="AU96" s="135" t="s">
        <v>136</v>
      </c>
      <c r="AY96" s="14" t="s">
        <v>128</v>
      </c>
      <c r="BE96" s="136">
        <f>IF(N96="základní",J96,0)</f>
        <v>0</v>
      </c>
      <c r="BF96" s="136">
        <f>IF(N96="snížená",J96,0)</f>
        <v>0</v>
      </c>
      <c r="BG96" s="136">
        <f>IF(N96="zákl. přenesená",J96,0)</f>
        <v>0</v>
      </c>
      <c r="BH96" s="136">
        <f>IF(N96="sníž. přenesená",J96,0)</f>
        <v>0</v>
      </c>
      <c r="BI96" s="136">
        <f>IF(N96="nulová",J96,0)</f>
        <v>0</v>
      </c>
      <c r="BJ96" s="14" t="s">
        <v>136</v>
      </c>
      <c r="BK96" s="136">
        <f>ROUND(I96*H96,2)</f>
        <v>0</v>
      </c>
      <c r="BL96" s="14" t="s">
        <v>135</v>
      </c>
      <c r="BM96" s="135" t="s">
        <v>162</v>
      </c>
    </row>
    <row r="97" spans="2:65" s="1" customFormat="1" ht="11.25">
      <c r="B97" s="29"/>
      <c r="D97" s="137" t="s">
        <v>138</v>
      </c>
      <c r="F97" s="138" t="s">
        <v>163</v>
      </c>
      <c r="I97" s="139"/>
      <c r="L97" s="29"/>
      <c r="M97" s="140"/>
      <c r="T97" s="50"/>
      <c r="AT97" s="14" t="s">
        <v>138</v>
      </c>
      <c r="AU97" s="14" t="s">
        <v>136</v>
      </c>
    </row>
    <row r="98" spans="2:65" s="12" customFormat="1" ht="11.25">
      <c r="B98" s="141"/>
      <c r="D98" s="142" t="s">
        <v>140</v>
      </c>
      <c r="E98" s="143" t="s">
        <v>19</v>
      </c>
      <c r="F98" s="144" t="s">
        <v>164</v>
      </c>
      <c r="H98" s="145">
        <v>9.75</v>
      </c>
      <c r="I98" s="146"/>
      <c r="L98" s="141"/>
      <c r="M98" s="147"/>
      <c r="T98" s="148"/>
      <c r="AT98" s="143" t="s">
        <v>140</v>
      </c>
      <c r="AU98" s="143" t="s">
        <v>136</v>
      </c>
      <c r="AV98" s="12" t="s">
        <v>136</v>
      </c>
      <c r="AW98" s="12" t="s">
        <v>35</v>
      </c>
      <c r="AX98" s="12" t="s">
        <v>81</v>
      </c>
      <c r="AY98" s="143" t="s">
        <v>128</v>
      </c>
    </row>
    <row r="99" spans="2:65" s="1" customFormat="1" ht="24.2" customHeight="1">
      <c r="B99" s="29"/>
      <c r="C99" s="124" t="s">
        <v>165</v>
      </c>
      <c r="D99" s="124" t="s">
        <v>130</v>
      </c>
      <c r="E99" s="125" t="s">
        <v>166</v>
      </c>
      <c r="F99" s="126" t="s">
        <v>167</v>
      </c>
      <c r="G99" s="127" t="s">
        <v>133</v>
      </c>
      <c r="H99" s="128">
        <v>9.75</v>
      </c>
      <c r="I99" s="129"/>
      <c r="J99" s="130">
        <f>ROUND(I99*H99,2)</f>
        <v>0</v>
      </c>
      <c r="K99" s="126" t="s">
        <v>134</v>
      </c>
      <c r="L99" s="29"/>
      <c r="M99" s="131" t="s">
        <v>19</v>
      </c>
      <c r="N99" s="132" t="s">
        <v>45</v>
      </c>
      <c r="P99" s="133">
        <f>O99*H99</f>
        <v>0</v>
      </c>
      <c r="Q99" s="133">
        <v>0</v>
      </c>
      <c r="R99" s="133">
        <f>Q99*H99</f>
        <v>0</v>
      </c>
      <c r="S99" s="133">
        <v>0</v>
      </c>
      <c r="T99" s="134">
        <f>S99*H99</f>
        <v>0</v>
      </c>
      <c r="AR99" s="135" t="s">
        <v>135</v>
      </c>
      <c r="AT99" s="135" t="s">
        <v>130</v>
      </c>
      <c r="AU99" s="135" t="s">
        <v>136</v>
      </c>
      <c r="AY99" s="14" t="s">
        <v>128</v>
      </c>
      <c r="BE99" s="136">
        <f>IF(N99="základní",J99,0)</f>
        <v>0</v>
      </c>
      <c r="BF99" s="136">
        <f>IF(N99="snížená",J99,0)</f>
        <v>0</v>
      </c>
      <c r="BG99" s="136">
        <f>IF(N99="zákl. přenesená",J99,0)</f>
        <v>0</v>
      </c>
      <c r="BH99" s="136">
        <f>IF(N99="sníž. přenesená",J99,0)</f>
        <v>0</v>
      </c>
      <c r="BI99" s="136">
        <f>IF(N99="nulová",J99,0)</f>
        <v>0</v>
      </c>
      <c r="BJ99" s="14" t="s">
        <v>136</v>
      </c>
      <c r="BK99" s="136">
        <f>ROUND(I99*H99,2)</f>
        <v>0</v>
      </c>
      <c r="BL99" s="14" t="s">
        <v>135</v>
      </c>
      <c r="BM99" s="135" t="s">
        <v>168</v>
      </c>
    </row>
    <row r="100" spans="2:65" s="1" customFormat="1" ht="11.25">
      <c r="B100" s="29"/>
      <c r="D100" s="137" t="s">
        <v>138</v>
      </c>
      <c r="F100" s="138" t="s">
        <v>169</v>
      </c>
      <c r="I100" s="139"/>
      <c r="L100" s="29"/>
      <c r="M100" s="140"/>
      <c r="T100" s="50"/>
      <c r="AT100" s="14" t="s">
        <v>138</v>
      </c>
      <c r="AU100" s="14" t="s">
        <v>136</v>
      </c>
    </row>
    <row r="101" spans="2:65" s="12" customFormat="1" ht="11.25">
      <c r="B101" s="141"/>
      <c r="D101" s="142" t="s">
        <v>140</v>
      </c>
      <c r="E101" s="143" t="s">
        <v>19</v>
      </c>
      <c r="F101" s="144" t="s">
        <v>170</v>
      </c>
      <c r="H101" s="145">
        <v>9.75</v>
      </c>
      <c r="I101" s="146"/>
      <c r="L101" s="141"/>
      <c r="M101" s="147"/>
      <c r="T101" s="148"/>
      <c r="AT101" s="143" t="s">
        <v>140</v>
      </c>
      <c r="AU101" s="143" t="s">
        <v>136</v>
      </c>
      <c r="AV101" s="12" t="s">
        <v>136</v>
      </c>
      <c r="AW101" s="12" t="s">
        <v>35</v>
      </c>
      <c r="AX101" s="12" t="s">
        <v>81</v>
      </c>
      <c r="AY101" s="143" t="s">
        <v>128</v>
      </c>
    </row>
    <row r="102" spans="2:65" s="1" customFormat="1" ht="21.75" customHeight="1">
      <c r="B102" s="29"/>
      <c r="C102" s="124" t="s">
        <v>171</v>
      </c>
      <c r="D102" s="124" t="s">
        <v>130</v>
      </c>
      <c r="E102" s="125" t="s">
        <v>172</v>
      </c>
      <c r="F102" s="126" t="s">
        <v>173</v>
      </c>
      <c r="G102" s="127" t="s">
        <v>133</v>
      </c>
      <c r="H102" s="128">
        <v>32.5</v>
      </c>
      <c r="I102" s="129"/>
      <c r="J102" s="130">
        <f>ROUND(I102*H102,2)</f>
        <v>0</v>
      </c>
      <c r="K102" s="126" t="s">
        <v>134</v>
      </c>
      <c r="L102" s="29"/>
      <c r="M102" s="131" t="s">
        <v>19</v>
      </c>
      <c r="N102" s="132" t="s">
        <v>45</v>
      </c>
      <c r="P102" s="133">
        <f>O102*H102</f>
        <v>0</v>
      </c>
      <c r="Q102" s="133">
        <v>0</v>
      </c>
      <c r="R102" s="133">
        <f>Q102*H102</f>
        <v>0</v>
      </c>
      <c r="S102" s="133">
        <v>0</v>
      </c>
      <c r="T102" s="134">
        <f>S102*H102</f>
        <v>0</v>
      </c>
      <c r="AR102" s="135" t="s">
        <v>135</v>
      </c>
      <c r="AT102" s="135" t="s">
        <v>130</v>
      </c>
      <c r="AU102" s="135" t="s">
        <v>136</v>
      </c>
      <c r="AY102" s="14" t="s">
        <v>128</v>
      </c>
      <c r="BE102" s="136">
        <f>IF(N102="základní",J102,0)</f>
        <v>0</v>
      </c>
      <c r="BF102" s="136">
        <f>IF(N102="snížená",J102,0)</f>
        <v>0</v>
      </c>
      <c r="BG102" s="136">
        <f>IF(N102="zákl. přenesená",J102,0)</f>
        <v>0</v>
      </c>
      <c r="BH102" s="136">
        <f>IF(N102="sníž. přenesená",J102,0)</f>
        <v>0</v>
      </c>
      <c r="BI102" s="136">
        <f>IF(N102="nulová",J102,0)</f>
        <v>0</v>
      </c>
      <c r="BJ102" s="14" t="s">
        <v>136</v>
      </c>
      <c r="BK102" s="136">
        <f>ROUND(I102*H102,2)</f>
        <v>0</v>
      </c>
      <c r="BL102" s="14" t="s">
        <v>135</v>
      </c>
      <c r="BM102" s="135" t="s">
        <v>174</v>
      </c>
    </row>
    <row r="103" spans="2:65" s="1" customFormat="1" ht="11.25">
      <c r="B103" s="29"/>
      <c r="D103" s="137" t="s">
        <v>138</v>
      </c>
      <c r="F103" s="138" t="s">
        <v>175</v>
      </c>
      <c r="I103" s="139"/>
      <c r="L103" s="29"/>
      <c r="M103" s="140"/>
      <c r="T103" s="50"/>
      <c r="AT103" s="14" t="s">
        <v>138</v>
      </c>
      <c r="AU103" s="14" t="s">
        <v>136</v>
      </c>
    </row>
    <row r="104" spans="2:65" s="12" customFormat="1" ht="11.25">
      <c r="B104" s="141"/>
      <c r="D104" s="142" t="s">
        <v>140</v>
      </c>
      <c r="E104" s="143" t="s">
        <v>19</v>
      </c>
      <c r="F104" s="144" t="s">
        <v>176</v>
      </c>
      <c r="H104" s="145">
        <v>32.5</v>
      </c>
      <c r="I104" s="146"/>
      <c r="L104" s="141"/>
      <c r="M104" s="149"/>
      <c r="N104" s="150"/>
      <c r="O104" s="150"/>
      <c r="P104" s="150"/>
      <c r="Q104" s="150"/>
      <c r="R104" s="150"/>
      <c r="S104" s="150"/>
      <c r="T104" s="151"/>
      <c r="AT104" s="143" t="s">
        <v>140</v>
      </c>
      <c r="AU104" s="143" t="s">
        <v>136</v>
      </c>
      <c r="AV104" s="12" t="s">
        <v>136</v>
      </c>
      <c r="AW104" s="12" t="s">
        <v>35</v>
      </c>
      <c r="AX104" s="12" t="s">
        <v>81</v>
      </c>
      <c r="AY104" s="143" t="s">
        <v>128</v>
      </c>
    </row>
    <row r="105" spans="2:65" s="1" customFormat="1" ht="6.95" customHeight="1"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29"/>
    </row>
  </sheetData>
  <sheetProtection algorithmName="SHA-512" hashValue="sDR/phH11+PK/ao+Uw0fpS1Eoub1hIOkJkWwiKLWaimMiumMsNBkAeNUBNdL5NVdUvJPHX2oaeKlE0FbK/smFg==" saltValue="5iA4giiUaBPJFV/XUbVvvR7+j+FY0E0FrGvs7OAqpoSLRThobB2TxCL6diIpFV6Dyx0C97pXVlZdsHianaRJtA==" spinCount="100000" sheet="1" objects="1" scenarios="1" formatColumns="0" formatRows="0" autoFilter="0"/>
  <autoFilter ref="C80:K104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100-000000000000}"/>
    <hyperlink ref="F88" r:id="rId2" xr:uid="{00000000-0004-0000-0100-000001000000}"/>
    <hyperlink ref="F91" r:id="rId3" xr:uid="{00000000-0004-0000-0100-000002000000}"/>
    <hyperlink ref="F94" r:id="rId4" xr:uid="{00000000-0004-0000-0100-000003000000}"/>
    <hyperlink ref="F97" r:id="rId5" xr:uid="{00000000-0004-0000-0100-000004000000}"/>
    <hyperlink ref="F100" r:id="rId6" xr:uid="{00000000-0004-0000-0100-000005000000}"/>
    <hyperlink ref="F103" r:id="rId7" xr:uid="{00000000-0004-0000-01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topLeftCell="A118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85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104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6" t="str">
        <f>'Rekapitulace stavby'!K6</f>
        <v>Stavební doplnění Rodinného domu - č.p. 1030, Letohrad</v>
      </c>
      <c r="F7" s="207"/>
      <c r="G7" s="207"/>
      <c r="H7" s="207"/>
      <c r="L7" s="17"/>
    </row>
    <row r="8" spans="2:46" s="1" customFormat="1" ht="12" customHeight="1">
      <c r="B8" s="29"/>
      <c r="D8" s="24" t="s">
        <v>105</v>
      </c>
      <c r="L8" s="29"/>
    </row>
    <row r="9" spans="2:46" s="1" customFormat="1" ht="16.5" customHeight="1">
      <c r="B9" s="29"/>
      <c r="E9" s="169" t="s">
        <v>177</v>
      </c>
      <c r="F9" s="208"/>
      <c r="G9" s="208"/>
      <c r="H9" s="20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28</v>
      </c>
      <c r="I15" s="24" t="s">
        <v>29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9" t="str">
        <f>'Rekapitulace stavby'!E14</f>
        <v>Vyplň údaj</v>
      </c>
      <c r="F18" s="190"/>
      <c r="G18" s="190"/>
      <c r="H18" s="190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customHeight="1">
      <c r="B21" s="29"/>
      <c r="E21" s="22" t="s">
        <v>34</v>
      </c>
      <c r="I21" s="24" t="s">
        <v>29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customHeight="1">
      <c r="B24" s="29"/>
      <c r="E24" s="22" t="s">
        <v>34</v>
      </c>
      <c r="I24" s="24" t="s">
        <v>29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195" t="s">
        <v>19</v>
      </c>
      <c r="F27" s="195"/>
      <c r="G27" s="195"/>
      <c r="H27" s="195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ROUND(J87,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ROUND((SUM(BE87:BE126)),  2)</f>
        <v>0</v>
      </c>
      <c r="I33" s="86">
        <v>0.21</v>
      </c>
      <c r="J33" s="85">
        <f>ROUND(((SUM(BE87:BE126))*I33),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ROUND((SUM(BF87:BF126)),  2)</f>
        <v>0</v>
      </c>
      <c r="I34" s="86">
        <v>0.12</v>
      </c>
      <c r="J34" s="85">
        <f>ROUND(((SUM(BF87:BF126))*I34),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ROUND((SUM(BG87:BG126)),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ROUND((SUM(BH87:BH126)),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ROUND((SUM(BI87:BI126)),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hidden="1" customHeight="1">
      <c r="B45" s="29"/>
      <c r="C45" s="18" t="s">
        <v>107</v>
      </c>
      <c r="L45" s="29"/>
    </row>
    <row r="46" spans="2:12" s="1" customFormat="1" ht="6.95" hidden="1" customHeight="1">
      <c r="B46" s="29"/>
      <c r="L46" s="29"/>
    </row>
    <row r="47" spans="2:12" s="1" customFormat="1" ht="12" hidden="1" customHeight="1">
      <c r="B47" s="29"/>
      <c r="C47" s="24" t="s">
        <v>16</v>
      </c>
      <c r="L47" s="29"/>
    </row>
    <row r="48" spans="2:12" s="1" customFormat="1" ht="16.5" hidden="1" customHeight="1">
      <c r="B48" s="29"/>
      <c r="E48" s="206" t="str">
        <f>E7</f>
        <v>Stavební doplnění Rodinného domu - č.p. 1030, Letohrad</v>
      </c>
      <c r="F48" s="207"/>
      <c r="G48" s="207"/>
      <c r="H48" s="207"/>
      <c r="L48" s="29"/>
    </row>
    <row r="49" spans="2:47" s="1" customFormat="1" ht="12" hidden="1" customHeight="1">
      <c r="B49" s="29"/>
      <c r="C49" s="24" t="s">
        <v>105</v>
      </c>
      <c r="L49" s="29"/>
    </row>
    <row r="50" spans="2:47" s="1" customFormat="1" ht="16.5" hidden="1" customHeight="1">
      <c r="B50" s="29"/>
      <c r="E50" s="169" t="str">
        <f>E9</f>
        <v>02 - TERASA</v>
      </c>
      <c r="F50" s="208"/>
      <c r="G50" s="208"/>
      <c r="H50" s="208"/>
      <c r="L50" s="29"/>
    </row>
    <row r="51" spans="2:47" s="1" customFormat="1" ht="6.95" hidden="1" customHeight="1">
      <c r="B51" s="29"/>
      <c r="L51" s="29"/>
    </row>
    <row r="52" spans="2:47" s="1" customFormat="1" ht="12" hidden="1" customHeight="1">
      <c r="B52" s="29"/>
      <c r="C52" s="24" t="s">
        <v>21</v>
      </c>
      <c r="F52" s="22" t="str">
        <f>F12</f>
        <v>Letohrad</v>
      </c>
      <c r="I52" s="24" t="s">
        <v>23</v>
      </c>
      <c r="J52" s="46" t="str">
        <f>IF(J12="","",J12)</f>
        <v>17. 5. 2025</v>
      </c>
      <c r="L52" s="29"/>
    </row>
    <row r="53" spans="2:47" s="1" customFormat="1" ht="6.95" hidden="1" customHeight="1">
      <c r="B53" s="29"/>
      <c r="L53" s="29"/>
    </row>
    <row r="54" spans="2:47" s="1" customFormat="1" ht="15.2" hidden="1" customHeight="1">
      <c r="B54" s="29"/>
      <c r="C54" s="24" t="s">
        <v>25</v>
      </c>
      <c r="F54" s="22" t="str">
        <f>E15</f>
        <v>Dětský domov Dolní Čermná</v>
      </c>
      <c r="I54" s="24" t="s">
        <v>32</v>
      </c>
      <c r="J54" s="27" t="str">
        <f>E21</f>
        <v xml:space="preserve">vs-studio s.r.o. </v>
      </c>
      <c r="L54" s="29"/>
    </row>
    <row r="55" spans="2:47" s="1" customFormat="1" ht="15.2" hidden="1" customHeight="1">
      <c r="B55" s="29"/>
      <c r="C55" s="24" t="s">
        <v>30</v>
      </c>
      <c r="F55" s="22" t="str">
        <f>IF(E18="","",E18)</f>
        <v>Vyplň údaj</v>
      </c>
      <c r="I55" s="24" t="s">
        <v>36</v>
      </c>
      <c r="J55" s="27" t="str">
        <f>E24</f>
        <v xml:space="preserve">vs-studio s.r.o. </v>
      </c>
      <c r="L55" s="29"/>
    </row>
    <row r="56" spans="2:47" s="1" customFormat="1" ht="10.35" hidden="1" customHeight="1">
      <c r="B56" s="29"/>
      <c r="L56" s="29"/>
    </row>
    <row r="57" spans="2:47" s="1" customFormat="1" ht="29.25" hidden="1" customHeight="1">
      <c r="B57" s="29"/>
      <c r="C57" s="93" t="s">
        <v>108</v>
      </c>
      <c r="D57" s="87"/>
      <c r="E57" s="87"/>
      <c r="F57" s="87"/>
      <c r="G57" s="87"/>
      <c r="H57" s="87"/>
      <c r="I57" s="87"/>
      <c r="J57" s="94" t="s">
        <v>109</v>
      </c>
      <c r="K57" s="87"/>
      <c r="L57" s="29"/>
    </row>
    <row r="58" spans="2:47" s="1" customFormat="1" ht="10.35" hidden="1" customHeight="1">
      <c r="B58" s="29"/>
      <c r="L58" s="29"/>
    </row>
    <row r="59" spans="2:47" s="1" customFormat="1" ht="22.9" hidden="1" customHeight="1">
      <c r="B59" s="29"/>
      <c r="C59" s="95" t="s">
        <v>71</v>
      </c>
      <c r="J59" s="60">
        <f>J87</f>
        <v>0</v>
      </c>
      <c r="L59" s="29"/>
      <c r="AU59" s="14" t="s">
        <v>110</v>
      </c>
    </row>
    <row r="60" spans="2:47" s="8" customFormat="1" ht="24.95" hidden="1" customHeight="1">
      <c r="B60" s="96"/>
      <c r="D60" s="97" t="s">
        <v>111</v>
      </c>
      <c r="E60" s="98"/>
      <c r="F60" s="98"/>
      <c r="G60" s="98"/>
      <c r="H60" s="98"/>
      <c r="I60" s="98"/>
      <c r="J60" s="99">
        <f>J88</f>
        <v>0</v>
      </c>
      <c r="L60" s="96"/>
    </row>
    <row r="61" spans="2:47" s="9" customFormat="1" ht="19.899999999999999" hidden="1" customHeight="1">
      <c r="B61" s="100"/>
      <c r="D61" s="101" t="s">
        <v>112</v>
      </c>
      <c r="E61" s="102"/>
      <c r="F61" s="102"/>
      <c r="G61" s="102"/>
      <c r="H61" s="102"/>
      <c r="I61" s="102"/>
      <c r="J61" s="103">
        <f>J89</f>
        <v>0</v>
      </c>
      <c r="L61" s="100"/>
    </row>
    <row r="62" spans="2:47" s="9" customFormat="1" ht="19.899999999999999" hidden="1" customHeight="1">
      <c r="B62" s="100"/>
      <c r="D62" s="101" t="s">
        <v>178</v>
      </c>
      <c r="E62" s="102"/>
      <c r="F62" s="102"/>
      <c r="G62" s="102"/>
      <c r="H62" s="102"/>
      <c r="I62" s="102"/>
      <c r="J62" s="103">
        <f>J94</f>
        <v>0</v>
      </c>
      <c r="L62" s="100"/>
    </row>
    <row r="63" spans="2:47" s="9" customFormat="1" ht="19.899999999999999" hidden="1" customHeight="1">
      <c r="B63" s="100"/>
      <c r="D63" s="101" t="s">
        <v>179</v>
      </c>
      <c r="E63" s="102"/>
      <c r="F63" s="102"/>
      <c r="G63" s="102"/>
      <c r="H63" s="102"/>
      <c r="I63" s="102"/>
      <c r="J63" s="103">
        <f>J98</f>
        <v>0</v>
      </c>
      <c r="L63" s="100"/>
    </row>
    <row r="64" spans="2:47" s="9" customFormat="1" ht="19.899999999999999" hidden="1" customHeight="1">
      <c r="B64" s="100"/>
      <c r="D64" s="101" t="s">
        <v>180</v>
      </c>
      <c r="E64" s="102"/>
      <c r="F64" s="102"/>
      <c r="G64" s="102"/>
      <c r="H64" s="102"/>
      <c r="I64" s="102"/>
      <c r="J64" s="103">
        <f>J105</f>
        <v>0</v>
      </c>
      <c r="L64" s="100"/>
    </row>
    <row r="65" spans="2:12" s="8" customFormat="1" ht="24.95" hidden="1" customHeight="1">
      <c r="B65" s="96"/>
      <c r="D65" s="97" t="s">
        <v>181</v>
      </c>
      <c r="E65" s="98"/>
      <c r="F65" s="98"/>
      <c r="G65" s="98"/>
      <c r="H65" s="98"/>
      <c r="I65" s="98"/>
      <c r="J65" s="99">
        <f>J108</f>
        <v>0</v>
      </c>
      <c r="L65" s="96"/>
    </row>
    <row r="66" spans="2:12" s="9" customFormat="1" ht="19.899999999999999" hidden="1" customHeight="1">
      <c r="B66" s="100"/>
      <c r="D66" s="101" t="s">
        <v>182</v>
      </c>
      <c r="E66" s="102"/>
      <c r="F66" s="102"/>
      <c r="G66" s="102"/>
      <c r="H66" s="102"/>
      <c r="I66" s="102"/>
      <c r="J66" s="103">
        <f>J109</f>
        <v>0</v>
      </c>
      <c r="L66" s="100"/>
    </row>
    <row r="67" spans="2:12" s="9" customFormat="1" ht="19.899999999999999" hidden="1" customHeight="1">
      <c r="B67" s="100"/>
      <c r="D67" s="101" t="s">
        <v>183</v>
      </c>
      <c r="E67" s="102"/>
      <c r="F67" s="102"/>
      <c r="G67" s="102"/>
      <c r="H67" s="102"/>
      <c r="I67" s="102"/>
      <c r="J67" s="103">
        <f>J114</f>
        <v>0</v>
      </c>
      <c r="L67" s="100"/>
    </row>
    <row r="68" spans="2:12" s="1" customFormat="1" ht="21.75" hidden="1" customHeight="1">
      <c r="B68" s="29"/>
      <c r="L68" s="29"/>
    </row>
    <row r="69" spans="2:12" s="1" customFormat="1" ht="6.95" hidden="1" customHeight="1"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29"/>
    </row>
    <row r="70" spans="2:12" ht="11.25" hidden="1"/>
    <row r="71" spans="2:12" ht="11.25" hidden="1"/>
    <row r="72" spans="2:12" ht="11.25" hidden="1"/>
    <row r="73" spans="2:12" s="1" customFormat="1" ht="6.95" customHeight="1"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29"/>
    </row>
    <row r="74" spans="2:12" s="1" customFormat="1" ht="24.95" customHeight="1">
      <c r="B74" s="29"/>
      <c r="C74" s="18" t="s">
        <v>113</v>
      </c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4" t="s">
        <v>16</v>
      </c>
      <c r="L76" s="29"/>
    </row>
    <row r="77" spans="2:12" s="1" customFormat="1" ht="16.5" customHeight="1">
      <c r="B77" s="29"/>
      <c r="E77" s="206" t="str">
        <f>E7</f>
        <v>Stavební doplnění Rodinného domu - č.p. 1030, Letohrad</v>
      </c>
      <c r="F77" s="207"/>
      <c r="G77" s="207"/>
      <c r="H77" s="207"/>
      <c r="L77" s="29"/>
    </row>
    <row r="78" spans="2:12" s="1" customFormat="1" ht="12" customHeight="1">
      <c r="B78" s="29"/>
      <c r="C78" s="24" t="s">
        <v>105</v>
      </c>
      <c r="L78" s="29"/>
    </row>
    <row r="79" spans="2:12" s="1" customFormat="1" ht="16.5" customHeight="1">
      <c r="B79" s="29"/>
      <c r="E79" s="169" t="str">
        <f>E9</f>
        <v>02 - TERASA</v>
      </c>
      <c r="F79" s="208"/>
      <c r="G79" s="208"/>
      <c r="H79" s="208"/>
      <c r="L79" s="29"/>
    </row>
    <row r="80" spans="2:12" s="1" customFormat="1" ht="6.95" customHeight="1">
      <c r="B80" s="29"/>
      <c r="L80" s="29"/>
    </row>
    <row r="81" spans="2:65" s="1" customFormat="1" ht="12" customHeight="1">
      <c r="B81" s="29"/>
      <c r="C81" s="24" t="s">
        <v>21</v>
      </c>
      <c r="F81" s="22" t="str">
        <f>F12</f>
        <v>Letohrad</v>
      </c>
      <c r="I81" s="24" t="s">
        <v>23</v>
      </c>
      <c r="J81" s="46" t="str">
        <f>IF(J12="","",J12)</f>
        <v>17. 5. 2025</v>
      </c>
      <c r="L81" s="29"/>
    </row>
    <row r="82" spans="2:65" s="1" customFormat="1" ht="6.95" customHeight="1">
      <c r="B82" s="29"/>
      <c r="L82" s="29"/>
    </row>
    <row r="83" spans="2:65" s="1" customFormat="1" ht="15.2" customHeight="1">
      <c r="B83" s="29"/>
      <c r="C83" s="24" t="s">
        <v>25</v>
      </c>
      <c r="F83" s="22" t="str">
        <f>E15</f>
        <v>Dětský domov Dolní Čermná</v>
      </c>
      <c r="I83" s="24" t="s">
        <v>32</v>
      </c>
      <c r="J83" s="27" t="str">
        <f>E21</f>
        <v xml:space="preserve">vs-studio s.r.o. </v>
      </c>
      <c r="L83" s="29"/>
    </row>
    <row r="84" spans="2:65" s="1" customFormat="1" ht="15.2" customHeight="1">
      <c r="B84" s="29"/>
      <c r="C84" s="24" t="s">
        <v>30</v>
      </c>
      <c r="F84" s="22" t="str">
        <f>IF(E18="","",E18)</f>
        <v>Vyplň údaj</v>
      </c>
      <c r="I84" s="24" t="s">
        <v>36</v>
      </c>
      <c r="J84" s="27" t="str">
        <f>E24</f>
        <v xml:space="preserve">vs-studio s.r.o. </v>
      </c>
      <c r="L84" s="29"/>
    </row>
    <row r="85" spans="2:65" s="1" customFormat="1" ht="10.35" customHeight="1">
      <c r="B85" s="29"/>
      <c r="L85" s="29"/>
    </row>
    <row r="86" spans="2:65" s="10" customFormat="1" ht="29.25" customHeight="1">
      <c r="B86" s="104"/>
      <c r="C86" s="105" t="s">
        <v>114</v>
      </c>
      <c r="D86" s="106" t="s">
        <v>58</v>
      </c>
      <c r="E86" s="106" t="s">
        <v>54</v>
      </c>
      <c r="F86" s="106" t="s">
        <v>55</v>
      </c>
      <c r="G86" s="106" t="s">
        <v>115</v>
      </c>
      <c r="H86" s="106" t="s">
        <v>116</v>
      </c>
      <c r="I86" s="106" t="s">
        <v>117</v>
      </c>
      <c r="J86" s="106" t="s">
        <v>109</v>
      </c>
      <c r="K86" s="107" t="s">
        <v>118</v>
      </c>
      <c r="L86" s="104"/>
      <c r="M86" s="53" t="s">
        <v>19</v>
      </c>
      <c r="N86" s="54" t="s">
        <v>43</v>
      </c>
      <c r="O86" s="54" t="s">
        <v>119</v>
      </c>
      <c r="P86" s="54" t="s">
        <v>120</v>
      </c>
      <c r="Q86" s="54" t="s">
        <v>121</v>
      </c>
      <c r="R86" s="54" t="s">
        <v>122</v>
      </c>
      <c r="S86" s="54" t="s">
        <v>123</v>
      </c>
      <c r="T86" s="55" t="s">
        <v>124</v>
      </c>
    </row>
    <row r="87" spans="2:65" s="1" customFormat="1" ht="22.9" customHeight="1">
      <c r="B87" s="29"/>
      <c r="C87" s="58" t="s">
        <v>125</v>
      </c>
      <c r="J87" s="108">
        <f>BK87</f>
        <v>0</v>
      </c>
      <c r="L87" s="29"/>
      <c r="M87" s="56"/>
      <c r="N87" s="47"/>
      <c r="O87" s="47"/>
      <c r="P87" s="109">
        <f>P88+P108</f>
        <v>0</v>
      </c>
      <c r="Q87" s="47"/>
      <c r="R87" s="109">
        <f>R88+R108</f>
        <v>17.321746050000002</v>
      </c>
      <c r="S87" s="47"/>
      <c r="T87" s="110">
        <f>T88+T108</f>
        <v>0</v>
      </c>
      <c r="AT87" s="14" t="s">
        <v>72</v>
      </c>
      <c r="AU87" s="14" t="s">
        <v>110</v>
      </c>
      <c r="BK87" s="111">
        <f>BK88+BK108</f>
        <v>0</v>
      </c>
    </row>
    <row r="88" spans="2:65" s="11" customFormat="1" ht="25.9" customHeight="1">
      <c r="B88" s="112"/>
      <c r="D88" s="113" t="s">
        <v>72</v>
      </c>
      <c r="E88" s="114" t="s">
        <v>126</v>
      </c>
      <c r="F88" s="114" t="s">
        <v>127</v>
      </c>
      <c r="I88" s="115"/>
      <c r="J88" s="116">
        <f>BK88</f>
        <v>0</v>
      </c>
      <c r="L88" s="112"/>
      <c r="M88" s="117"/>
      <c r="P88" s="118">
        <f>P89+P94+P98+P105</f>
        <v>0</v>
      </c>
      <c r="R88" s="118">
        <f>R89+R94+R98+R105</f>
        <v>16.226210000000002</v>
      </c>
      <c r="T88" s="119">
        <f>T89+T94+T98+T105</f>
        <v>0</v>
      </c>
      <c r="AR88" s="113" t="s">
        <v>81</v>
      </c>
      <c r="AT88" s="120" t="s">
        <v>72</v>
      </c>
      <c r="AU88" s="120" t="s">
        <v>73</v>
      </c>
      <c r="AY88" s="113" t="s">
        <v>128</v>
      </c>
      <c r="BK88" s="121">
        <f>BK89+BK94+BK98+BK105</f>
        <v>0</v>
      </c>
    </row>
    <row r="89" spans="2:65" s="11" customFormat="1" ht="22.9" customHeight="1">
      <c r="B89" s="112"/>
      <c r="D89" s="113" t="s">
        <v>72</v>
      </c>
      <c r="E89" s="122" t="s">
        <v>81</v>
      </c>
      <c r="F89" s="122" t="s">
        <v>129</v>
      </c>
      <c r="I89" s="115"/>
      <c r="J89" s="123">
        <f>BK89</f>
        <v>0</v>
      </c>
      <c r="L89" s="112"/>
      <c r="M89" s="117"/>
      <c r="P89" s="118">
        <f>SUM(P90:P93)</f>
        <v>0</v>
      </c>
      <c r="R89" s="118">
        <f>SUM(R90:R93)</f>
        <v>0</v>
      </c>
      <c r="T89" s="119">
        <f>SUM(T90:T93)</f>
        <v>0</v>
      </c>
      <c r="AR89" s="113" t="s">
        <v>81</v>
      </c>
      <c r="AT89" s="120" t="s">
        <v>72</v>
      </c>
      <c r="AU89" s="120" t="s">
        <v>81</v>
      </c>
      <c r="AY89" s="113" t="s">
        <v>128</v>
      </c>
      <c r="BK89" s="121">
        <f>SUM(BK90:BK93)</f>
        <v>0</v>
      </c>
    </row>
    <row r="90" spans="2:65" s="1" customFormat="1" ht="21.75" customHeight="1">
      <c r="B90" s="29"/>
      <c r="C90" s="124" t="s">
        <v>81</v>
      </c>
      <c r="D90" s="124" t="s">
        <v>130</v>
      </c>
      <c r="E90" s="125" t="s">
        <v>184</v>
      </c>
      <c r="F90" s="126" t="s">
        <v>185</v>
      </c>
      <c r="G90" s="127" t="s">
        <v>133</v>
      </c>
      <c r="H90" s="128">
        <v>32.5</v>
      </c>
      <c r="I90" s="129"/>
      <c r="J90" s="130">
        <f>ROUND(I90*H90,2)</f>
        <v>0</v>
      </c>
      <c r="K90" s="126" t="s">
        <v>134</v>
      </c>
      <c r="L90" s="29"/>
      <c r="M90" s="131" t="s">
        <v>19</v>
      </c>
      <c r="N90" s="132" t="s">
        <v>45</v>
      </c>
      <c r="P90" s="133">
        <f>O90*H90</f>
        <v>0</v>
      </c>
      <c r="Q90" s="133">
        <v>0</v>
      </c>
      <c r="R90" s="133">
        <f>Q90*H90</f>
        <v>0</v>
      </c>
      <c r="S90" s="133">
        <v>0</v>
      </c>
      <c r="T90" s="134">
        <f>S90*H90</f>
        <v>0</v>
      </c>
      <c r="AR90" s="135" t="s">
        <v>135</v>
      </c>
      <c r="AT90" s="135" t="s">
        <v>130</v>
      </c>
      <c r="AU90" s="135" t="s">
        <v>136</v>
      </c>
      <c r="AY90" s="14" t="s">
        <v>128</v>
      </c>
      <c r="BE90" s="136">
        <f>IF(N90="základní",J90,0)</f>
        <v>0</v>
      </c>
      <c r="BF90" s="136">
        <f>IF(N90="snížená",J90,0)</f>
        <v>0</v>
      </c>
      <c r="BG90" s="136">
        <f>IF(N90="zákl. přenesená",J90,0)</f>
        <v>0</v>
      </c>
      <c r="BH90" s="136">
        <f>IF(N90="sníž. přenesená",J90,0)</f>
        <v>0</v>
      </c>
      <c r="BI90" s="136">
        <f>IF(N90="nulová",J90,0)</f>
        <v>0</v>
      </c>
      <c r="BJ90" s="14" t="s">
        <v>136</v>
      </c>
      <c r="BK90" s="136">
        <f>ROUND(I90*H90,2)</f>
        <v>0</v>
      </c>
      <c r="BL90" s="14" t="s">
        <v>135</v>
      </c>
      <c r="BM90" s="135" t="s">
        <v>186</v>
      </c>
    </row>
    <row r="91" spans="2:65" s="1" customFormat="1" ht="11.25">
      <c r="B91" s="29"/>
      <c r="D91" s="137" t="s">
        <v>138</v>
      </c>
      <c r="F91" s="138" t="s">
        <v>187</v>
      </c>
      <c r="I91" s="139"/>
      <c r="L91" s="29"/>
      <c r="M91" s="140"/>
      <c r="T91" s="50"/>
      <c r="AT91" s="14" t="s">
        <v>138</v>
      </c>
      <c r="AU91" s="14" t="s">
        <v>136</v>
      </c>
    </row>
    <row r="92" spans="2:65" s="12" customFormat="1" ht="11.25">
      <c r="B92" s="141"/>
      <c r="D92" s="142" t="s">
        <v>140</v>
      </c>
      <c r="E92" s="143" t="s">
        <v>19</v>
      </c>
      <c r="F92" s="144" t="s">
        <v>188</v>
      </c>
      <c r="H92" s="145">
        <v>32.5</v>
      </c>
      <c r="I92" s="146"/>
      <c r="L92" s="141"/>
      <c r="M92" s="147"/>
      <c r="T92" s="148"/>
      <c r="AT92" s="143" t="s">
        <v>140</v>
      </c>
      <c r="AU92" s="143" t="s">
        <v>136</v>
      </c>
      <c r="AV92" s="12" t="s">
        <v>136</v>
      </c>
      <c r="AW92" s="12" t="s">
        <v>35</v>
      </c>
      <c r="AX92" s="12" t="s">
        <v>81</v>
      </c>
      <c r="AY92" s="143" t="s">
        <v>128</v>
      </c>
    </row>
    <row r="93" spans="2:65" s="1" customFormat="1" ht="16.5" customHeight="1">
      <c r="B93" s="29"/>
      <c r="C93" s="152" t="s">
        <v>136</v>
      </c>
      <c r="D93" s="152" t="s">
        <v>189</v>
      </c>
      <c r="E93" s="153" t="s">
        <v>190</v>
      </c>
      <c r="F93" s="154" t="s">
        <v>191</v>
      </c>
      <c r="G93" s="155" t="s">
        <v>133</v>
      </c>
      <c r="H93" s="156">
        <v>32.5</v>
      </c>
      <c r="I93" s="157"/>
      <c r="J93" s="158">
        <f>ROUND(I93*H93,2)</f>
        <v>0</v>
      </c>
      <c r="K93" s="154" t="s">
        <v>19</v>
      </c>
      <c r="L93" s="159"/>
      <c r="M93" s="160" t="s">
        <v>19</v>
      </c>
      <c r="N93" s="161" t="s">
        <v>45</v>
      </c>
      <c r="P93" s="133">
        <f>O93*H93</f>
        <v>0</v>
      </c>
      <c r="Q93" s="133">
        <v>0</v>
      </c>
      <c r="R93" s="133">
        <f>Q93*H93</f>
        <v>0</v>
      </c>
      <c r="S93" s="133">
        <v>0</v>
      </c>
      <c r="T93" s="134">
        <f>S93*H93</f>
        <v>0</v>
      </c>
      <c r="AR93" s="135" t="s">
        <v>192</v>
      </c>
      <c r="AT93" s="135" t="s">
        <v>189</v>
      </c>
      <c r="AU93" s="135" t="s">
        <v>136</v>
      </c>
      <c r="AY93" s="14" t="s">
        <v>128</v>
      </c>
      <c r="BE93" s="136">
        <f>IF(N93="základní",J93,0)</f>
        <v>0</v>
      </c>
      <c r="BF93" s="136">
        <f>IF(N93="snížená",J93,0)</f>
        <v>0</v>
      </c>
      <c r="BG93" s="136">
        <f>IF(N93="zákl. přenesená",J93,0)</f>
        <v>0</v>
      </c>
      <c r="BH93" s="136">
        <f>IF(N93="sníž. přenesená",J93,0)</f>
        <v>0</v>
      </c>
      <c r="BI93" s="136">
        <f>IF(N93="nulová",J93,0)</f>
        <v>0</v>
      </c>
      <c r="BJ93" s="14" t="s">
        <v>136</v>
      </c>
      <c r="BK93" s="136">
        <f>ROUND(I93*H93,2)</f>
        <v>0</v>
      </c>
      <c r="BL93" s="14" t="s">
        <v>135</v>
      </c>
      <c r="BM93" s="135" t="s">
        <v>193</v>
      </c>
    </row>
    <row r="94" spans="2:65" s="11" customFormat="1" ht="22.9" customHeight="1">
      <c r="B94" s="112"/>
      <c r="D94" s="113" t="s">
        <v>72</v>
      </c>
      <c r="E94" s="122" t="s">
        <v>171</v>
      </c>
      <c r="F94" s="122" t="s">
        <v>194</v>
      </c>
      <c r="I94" s="115"/>
      <c r="J94" s="123">
        <f>BK94</f>
        <v>0</v>
      </c>
      <c r="L94" s="112"/>
      <c r="M94" s="117"/>
      <c r="P94" s="118">
        <f>SUM(P95:P97)</f>
        <v>0</v>
      </c>
      <c r="R94" s="118">
        <f>SUM(R95:R97)</f>
        <v>11.9405</v>
      </c>
      <c r="T94" s="119">
        <f>SUM(T95:T97)</f>
        <v>0</v>
      </c>
      <c r="AR94" s="113" t="s">
        <v>81</v>
      </c>
      <c r="AT94" s="120" t="s">
        <v>72</v>
      </c>
      <c r="AU94" s="120" t="s">
        <v>81</v>
      </c>
      <c r="AY94" s="113" t="s">
        <v>128</v>
      </c>
      <c r="BK94" s="121">
        <f>SUM(BK95:BK97)</f>
        <v>0</v>
      </c>
    </row>
    <row r="95" spans="2:65" s="1" customFormat="1" ht="24.2" customHeight="1">
      <c r="B95" s="29"/>
      <c r="C95" s="124" t="s">
        <v>142</v>
      </c>
      <c r="D95" s="124" t="s">
        <v>130</v>
      </c>
      <c r="E95" s="125" t="s">
        <v>195</v>
      </c>
      <c r="F95" s="126" t="s">
        <v>196</v>
      </c>
      <c r="G95" s="127" t="s">
        <v>155</v>
      </c>
      <c r="H95" s="128">
        <v>6.5</v>
      </c>
      <c r="I95" s="129"/>
      <c r="J95" s="130">
        <f>ROUND(I95*H95,2)</f>
        <v>0</v>
      </c>
      <c r="K95" s="126" t="s">
        <v>134</v>
      </c>
      <c r="L95" s="29"/>
      <c r="M95" s="131" t="s">
        <v>19</v>
      </c>
      <c r="N95" s="132" t="s">
        <v>45</v>
      </c>
      <c r="P95" s="133">
        <f>O95*H95</f>
        <v>0</v>
      </c>
      <c r="Q95" s="133">
        <v>1.837</v>
      </c>
      <c r="R95" s="133">
        <f>Q95*H95</f>
        <v>11.9405</v>
      </c>
      <c r="S95" s="133">
        <v>0</v>
      </c>
      <c r="T95" s="134">
        <f>S95*H95</f>
        <v>0</v>
      </c>
      <c r="AR95" s="135" t="s">
        <v>135</v>
      </c>
      <c r="AT95" s="135" t="s">
        <v>130</v>
      </c>
      <c r="AU95" s="135" t="s">
        <v>136</v>
      </c>
      <c r="AY95" s="14" t="s">
        <v>128</v>
      </c>
      <c r="BE95" s="136">
        <f>IF(N95="základní",J95,0)</f>
        <v>0</v>
      </c>
      <c r="BF95" s="136">
        <f>IF(N95="snížená",J95,0)</f>
        <v>0</v>
      </c>
      <c r="BG95" s="136">
        <f>IF(N95="zákl. přenesená",J95,0)</f>
        <v>0</v>
      </c>
      <c r="BH95" s="136">
        <f>IF(N95="sníž. přenesená",J95,0)</f>
        <v>0</v>
      </c>
      <c r="BI95" s="136">
        <f>IF(N95="nulová",J95,0)</f>
        <v>0</v>
      </c>
      <c r="BJ95" s="14" t="s">
        <v>136</v>
      </c>
      <c r="BK95" s="136">
        <f>ROUND(I95*H95,2)</f>
        <v>0</v>
      </c>
      <c r="BL95" s="14" t="s">
        <v>135</v>
      </c>
      <c r="BM95" s="135" t="s">
        <v>197</v>
      </c>
    </row>
    <row r="96" spans="2:65" s="1" customFormat="1" ht="11.25">
      <c r="B96" s="29"/>
      <c r="D96" s="137" t="s">
        <v>138</v>
      </c>
      <c r="F96" s="138" t="s">
        <v>198</v>
      </c>
      <c r="I96" s="139"/>
      <c r="L96" s="29"/>
      <c r="M96" s="140"/>
      <c r="T96" s="50"/>
      <c r="AT96" s="14" t="s">
        <v>138</v>
      </c>
      <c r="AU96" s="14" t="s">
        <v>136</v>
      </c>
    </row>
    <row r="97" spans="2:65" s="12" customFormat="1" ht="11.25">
      <c r="B97" s="141"/>
      <c r="D97" s="142" t="s">
        <v>140</v>
      </c>
      <c r="E97" s="143" t="s">
        <v>19</v>
      </c>
      <c r="F97" s="144" t="s">
        <v>199</v>
      </c>
      <c r="H97" s="145">
        <v>6.5</v>
      </c>
      <c r="I97" s="146"/>
      <c r="L97" s="141"/>
      <c r="M97" s="147"/>
      <c r="T97" s="148"/>
      <c r="AT97" s="143" t="s">
        <v>140</v>
      </c>
      <c r="AU97" s="143" t="s">
        <v>136</v>
      </c>
      <c r="AV97" s="12" t="s">
        <v>136</v>
      </c>
      <c r="AW97" s="12" t="s">
        <v>35</v>
      </c>
      <c r="AX97" s="12" t="s">
        <v>81</v>
      </c>
      <c r="AY97" s="143" t="s">
        <v>128</v>
      </c>
    </row>
    <row r="98" spans="2:65" s="11" customFormat="1" ht="22.9" customHeight="1">
      <c r="B98" s="112"/>
      <c r="D98" s="113" t="s">
        <v>72</v>
      </c>
      <c r="E98" s="122" t="s">
        <v>200</v>
      </c>
      <c r="F98" s="122" t="s">
        <v>201</v>
      </c>
      <c r="I98" s="115"/>
      <c r="J98" s="123">
        <f>BK98</f>
        <v>0</v>
      </c>
      <c r="L98" s="112"/>
      <c r="M98" s="117"/>
      <c r="P98" s="118">
        <f>SUM(P99:P104)</f>
        <v>0</v>
      </c>
      <c r="R98" s="118">
        <f>SUM(R99:R104)</f>
        <v>4.2857099999999999</v>
      </c>
      <c r="T98" s="119">
        <f>SUM(T99:T104)</f>
        <v>0</v>
      </c>
      <c r="AR98" s="113" t="s">
        <v>81</v>
      </c>
      <c r="AT98" s="120" t="s">
        <v>72</v>
      </c>
      <c r="AU98" s="120" t="s">
        <v>81</v>
      </c>
      <c r="AY98" s="113" t="s">
        <v>128</v>
      </c>
      <c r="BK98" s="121">
        <f>SUM(BK99:BK104)</f>
        <v>0</v>
      </c>
    </row>
    <row r="99" spans="2:65" s="1" customFormat="1" ht="24.2" customHeight="1">
      <c r="B99" s="29"/>
      <c r="C99" s="124" t="s">
        <v>135</v>
      </c>
      <c r="D99" s="124" t="s">
        <v>130</v>
      </c>
      <c r="E99" s="125" t="s">
        <v>202</v>
      </c>
      <c r="F99" s="126" t="s">
        <v>203</v>
      </c>
      <c r="G99" s="127" t="s">
        <v>155</v>
      </c>
      <c r="H99" s="128">
        <v>3.25</v>
      </c>
      <c r="I99" s="129"/>
      <c r="J99" s="130">
        <f>ROUND(I99*H99,2)</f>
        <v>0</v>
      </c>
      <c r="K99" s="126" t="s">
        <v>134</v>
      </c>
      <c r="L99" s="29"/>
      <c r="M99" s="131" t="s">
        <v>19</v>
      </c>
      <c r="N99" s="132" t="s">
        <v>45</v>
      </c>
      <c r="P99" s="133">
        <f>O99*H99</f>
        <v>0</v>
      </c>
      <c r="Q99" s="133">
        <v>0.80027999999999999</v>
      </c>
      <c r="R99" s="133">
        <f>Q99*H99</f>
        <v>2.6009099999999998</v>
      </c>
      <c r="S99" s="133">
        <v>0</v>
      </c>
      <c r="T99" s="134">
        <f>S99*H99</f>
        <v>0</v>
      </c>
      <c r="AR99" s="135" t="s">
        <v>135</v>
      </c>
      <c r="AT99" s="135" t="s">
        <v>130</v>
      </c>
      <c r="AU99" s="135" t="s">
        <v>136</v>
      </c>
      <c r="AY99" s="14" t="s">
        <v>128</v>
      </c>
      <c r="BE99" s="136">
        <f>IF(N99="základní",J99,0)</f>
        <v>0</v>
      </c>
      <c r="BF99" s="136">
        <f>IF(N99="snížená",J99,0)</f>
        <v>0</v>
      </c>
      <c r="BG99" s="136">
        <f>IF(N99="zákl. přenesená",J99,0)</f>
        <v>0</v>
      </c>
      <c r="BH99" s="136">
        <f>IF(N99="sníž. přenesená",J99,0)</f>
        <v>0</v>
      </c>
      <c r="BI99" s="136">
        <f>IF(N99="nulová",J99,0)</f>
        <v>0</v>
      </c>
      <c r="BJ99" s="14" t="s">
        <v>136</v>
      </c>
      <c r="BK99" s="136">
        <f>ROUND(I99*H99,2)</f>
        <v>0</v>
      </c>
      <c r="BL99" s="14" t="s">
        <v>135</v>
      </c>
      <c r="BM99" s="135" t="s">
        <v>204</v>
      </c>
    </row>
    <row r="100" spans="2:65" s="1" customFormat="1" ht="11.25">
      <c r="B100" s="29"/>
      <c r="D100" s="137" t="s">
        <v>138</v>
      </c>
      <c r="F100" s="138" t="s">
        <v>205</v>
      </c>
      <c r="I100" s="139"/>
      <c r="L100" s="29"/>
      <c r="M100" s="140"/>
      <c r="T100" s="50"/>
      <c r="AT100" s="14" t="s">
        <v>138</v>
      </c>
      <c r="AU100" s="14" t="s">
        <v>136</v>
      </c>
    </row>
    <row r="101" spans="2:65" s="12" customFormat="1" ht="11.25">
      <c r="B101" s="141"/>
      <c r="D101" s="142" t="s">
        <v>140</v>
      </c>
      <c r="E101" s="143" t="s">
        <v>19</v>
      </c>
      <c r="F101" s="144" t="s">
        <v>206</v>
      </c>
      <c r="H101" s="145">
        <v>3.25</v>
      </c>
      <c r="I101" s="146"/>
      <c r="L101" s="141"/>
      <c r="M101" s="147"/>
      <c r="T101" s="148"/>
      <c r="AT101" s="143" t="s">
        <v>140</v>
      </c>
      <c r="AU101" s="143" t="s">
        <v>136</v>
      </c>
      <c r="AV101" s="12" t="s">
        <v>136</v>
      </c>
      <c r="AW101" s="12" t="s">
        <v>35</v>
      </c>
      <c r="AX101" s="12" t="s">
        <v>81</v>
      </c>
      <c r="AY101" s="143" t="s">
        <v>128</v>
      </c>
    </row>
    <row r="102" spans="2:65" s="1" customFormat="1" ht="21.75" customHeight="1">
      <c r="B102" s="29"/>
      <c r="C102" s="124" t="s">
        <v>159</v>
      </c>
      <c r="D102" s="124" t="s">
        <v>130</v>
      </c>
      <c r="E102" s="125" t="s">
        <v>207</v>
      </c>
      <c r="F102" s="126" t="s">
        <v>208</v>
      </c>
      <c r="G102" s="127" t="s">
        <v>209</v>
      </c>
      <c r="H102" s="128">
        <v>78</v>
      </c>
      <c r="I102" s="129"/>
      <c r="J102" s="130">
        <f>ROUND(I102*H102,2)</f>
        <v>0</v>
      </c>
      <c r="K102" s="126" t="s">
        <v>134</v>
      </c>
      <c r="L102" s="29"/>
      <c r="M102" s="131" t="s">
        <v>19</v>
      </c>
      <c r="N102" s="132" t="s">
        <v>45</v>
      </c>
      <c r="P102" s="133">
        <f>O102*H102</f>
        <v>0</v>
      </c>
      <c r="Q102" s="133">
        <v>2.1600000000000001E-2</v>
      </c>
      <c r="R102" s="133">
        <f>Q102*H102</f>
        <v>1.6848000000000001</v>
      </c>
      <c r="S102" s="133">
        <v>0</v>
      </c>
      <c r="T102" s="134">
        <f>S102*H102</f>
        <v>0</v>
      </c>
      <c r="AR102" s="135" t="s">
        <v>135</v>
      </c>
      <c r="AT102" s="135" t="s">
        <v>130</v>
      </c>
      <c r="AU102" s="135" t="s">
        <v>136</v>
      </c>
      <c r="AY102" s="14" t="s">
        <v>128</v>
      </c>
      <c r="BE102" s="136">
        <f>IF(N102="základní",J102,0)</f>
        <v>0</v>
      </c>
      <c r="BF102" s="136">
        <f>IF(N102="snížená",J102,0)</f>
        <v>0</v>
      </c>
      <c r="BG102" s="136">
        <f>IF(N102="zákl. přenesená",J102,0)</f>
        <v>0</v>
      </c>
      <c r="BH102" s="136">
        <f>IF(N102="sníž. přenesená",J102,0)</f>
        <v>0</v>
      </c>
      <c r="BI102" s="136">
        <f>IF(N102="nulová",J102,0)</f>
        <v>0</v>
      </c>
      <c r="BJ102" s="14" t="s">
        <v>136</v>
      </c>
      <c r="BK102" s="136">
        <f>ROUND(I102*H102,2)</f>
        <v>0</v>
      </c>
      <c r="BL102" s="14" t="s">
        <v>135</v>
      </c>
      <c r="BM102" s="135" t="s">
        <v>210</v>
      </c>
    </row>
    <row r="103" spans="2:65" s="1" customFormat="1" ht="11.25">
      <c r="B103" s="29"/>
      <c r="D103" s="137" t="s">
        <v>138</v>
      </c>
      <c r="F103" s="138" t="s">
        <v>211</v>
      </c>
      <c r="I103" s="139"/>
      <c r="L103" s="29"/>
      <c r="M103" s="140"/>
      <c r="T103" s="50"/>
      <c r="AT103" s="14" t="s">
        <v>138</v>
      </c>
      <c r="AU103" s="14" t="s">
        <v>136</v>
      </c>
    </row>
    <row r="104" spans="2:65" s="12" customFormat="1" ht="11.25">
      <c r="B104" s="141"/>
      <c r="D104" s="142" t="s">
        <v>140</v>
      </c>
      <c r="E104" s="143" t="s">
        <v>19</v>
      </c>
      <c r="F104" s="144" t="s">
        <v>212</v>
      </c>
      <c r="H104" s="145">
        <v>78</v>
      </c>
      <c r="I104" s="146"/>
      <c r="L104" s="141"/>
      <c r="M104" s="147"/>
      <c r="T104" s="148"/>
      <c r="AT104" s="143" t="s">
        <v>140</v>
      </c>
      <c r="AU104" s="143" t="s">
        <v>136</v>
      </c>
      <c r="AV104" s="12" t="s">
        <v>136</v>
      </c>
      <c r="AW104" s="12" t="s">
        <v>35</v>
      </c>
      <c r="AX104" s="12" t="s">
        <v>81</v>
      </c>
      <c r="AY104" s="143" t="s">
        <v>128</v>
      </c>
    </row>
    <row r="105" spans="2:65" s="11" customFormat="1" ht="22.9" customHeight="1">
      <c r="B105" s="112"/>
      <c r="D105" s="113" t="s">
        <v>72</v>
      </c>
      <c r="E105" s="122" t="s">
        <v>213</v>
      </c>
      <c r="F105" s="122" t="s">
        <v>214</v>
      </c>
      <c r="I105" s="115"/>
      <c r="J105" s="123">
        <f>BK105</f>
        <v>0</v>
      </c>
      <c r="L105" s="112"/>
      <c r="M105" s="117"/>
      <c r="P105" s="118">
        <f>SUM(P106:P107)</f>
        <v>0</v>
      </c>
      <c r="R105" s="118">
        <f>SUM(R106:R107)</f>
        <v>0</v>
      </c>
      <c r="T105" s="119">
        <f>SUM(T106:T107)</f>
        <v>0</v>
      </c>
      <c r="AR105" s="113" t="s">
        <v>81</v>
      </c>
      <c r="AT105" s="120" t="s">
        <v>72</v>
      </c>
      <c r="AU105" s="120" t="s">
        <v>81</v>
      </c>
      <c r="AY105" s="113" t="s">
        <v>128</v>
      </c>
      <c r="BK105" s="121">
        <f>SUM(BK106:BK107)</f>
        <v>0</v>
      </c>
    </row>
    <row r="106" spans="2:65" s="1" customFormat="1" ht="24.2" customHeight="1">
      <c r="B106" s="29"/>
      <c r="C106" s="124" t="s">
        <v>215</v>
      </c>
      <c r="D106" s="124" t="s">
        <v>130</v>
      </c>
      <c r="E106" s="125" t="s">
        <v>216</v>
      </c>
      <c r="F106" s="126" t="s">
        <v>217</v>
      </c>
      <c r="G106" s="127" t="s">
        <v>218</v>
      </c>
      <c r="H106" s="128">
        <v>16.225999999999999</v>
      </c>
      <c r="I106" s="129"/>
      <c r="J106" s="130">
        <f>ROUND(I106*H106,2)</f>
        <v>0</v>
      </c>
      <c r="K106" s="126" t="s">
        <v>134</v>
      </c>
      <c r="L106" s="29"/>
      <c r="M106" s="131" t="s">
        <v>19</v>
      </c>
      <c r="N106" s="132" t="s">
        <v>45</v>
      </c>
      <c r="P106" s="133">
        <f>O106*H106</f>
        <v>0</v>
      </c>
      <c r="Q106" s="133">
        <v>0</v>
      </c>
      <c r="R106" s="133">
        <f>Q106*H106</f>
        <v>0</v>
      </c>
      <c r="S106" s="133">
        <v>0</v>
      </c>
      <c r="T106" s="134">
        <f>S106*H106</f>
        <v>0</v>
      </c>
      <c r="AR106" s="135" t="s">
        <v>135</v>
      </c>
      <c r="AT106" s="135" t="s">
        <v>130</v>
      </c>
      <c r="AU106" s="135" t="s">
        <v>136</v>
      </c>
      <c r="AY106" s="14" t="s">
        <v>128</v>
      </c>
      <c r="BE106" s="136">
        <f>IF(N106="základní",J106,0)</f>
        <v>0</v>
      </c>
      <c r="BF106" s="136">
        <f>IF(N106="snížená",J106,0)</f>
        <v>0</v>
      </c>
      <c r="BG106" s="136">
        <f>IF(N106="zákl. přenesená",J106,0)</f>
        <v>0</v>
      </c>
      <c r="BH106" s="136">
        <f>IF(N106="sníž. přenesená",J106,0)</f>
        <v>0</v>
      </c>
      <c r="BI106" s="136">
        <f>IF(N106="nulová",J106,0)</f>
        <v>0</v>
      </c>
      <c r="BJ106" s="14" t="s">
        <v>136</v>
      </c>
      <c r="BK106" s="136">
        <f>ROUND(I106*H106,2)</f>
        <v>0</v>
      </c>
      <c r="BL106" s="14" t="s">
        <v>135</v>
      </c>
      <c r="BM106" s="135" t="s">
        <v>219</v>
      </c>
    </row>
    <row r="107" spans="2:65" s="1" customFormat="1" ht="11.25">
      <c r="B107" s="29"/>
      <c r="D107" s="137" t="s">
        <v>138</v>
      </c>
      <c r="F107" s="138" t="s">
        <v>220</v>
      </c>
      <c r="I107" s="139"/>
      <c r="L107" s="29"/>
      <c r="M107" s="140"/>
      <c r="T107" s="50"/>
      <c r="AT107" s="14" t="s">
        <v>138</v>
      </c>
      <c r="AU107" s="14" t="s">
        <v>136</v>
      </c>
    </row>
    <row r="108" spans="2:65" s="11" customFormat="1" ht="25.9" customHeight="1">
      <c r="B108" s="112"/>
      <c r="D108" s="113" t="s">
        <v>72</v>
      </c>
      <c r="E108" s="114" t="s">
        <v>221</v>
      </c>
      <c r="F108" s="114" t="s">
        <v>222</v>
      </c>
      <c r="I108" s="115"/>
      <c r="J108" s="116">
        <f>BK108</f>
        <v>0</v>
      </c>
      <c r="L108" s="112"/>
      <c r="M108" s="117"/>
      <c r="P108" s="118">
        <f>P109+P114</f>
        <v>0</v>
      </c>
      <c r="R108" s="118">
        <f>R109+R114</f>
        <v>1.09553605</v>
      </c>
      <c r="T108" s="119">
        <f>T109+T114</f>
        <v>0</v>
      </c>
      <c r="AR108" s="113" t="s">
        <v>136</v>
      </c>
      <c r="AT108" s="120" t="s">
        <v>72</v>
      </c>
      <c r="AU108" s="120" t="s">
        <v>73</v>
      </c>
      <c r="AY108" s="113" t="s">
        <v>128</v>
      </c>
      <c r="BK108" s="121">
        <f>BK109+BK114</f>
        <v>0</v>
      </c>
    </row>
    <row r="109" spans="2:65" s="11" customFormat="1" ht="22.9" customHeight="1">
      <c r="B109" s="112"/>
      <c r="D109" s="113" t="s">
        <v>72</v>
      </c>
      <c r="E109" s="122" t="s">
        <v>223</v>
      </c>
      <c r="F109" s="122" t="s">
        <v>224</v>
      </c>
      <c r="I109" s="115"/>
      <c r="J109" s="123">
        <f>BK109</f>
        <v>0</v>
      </c>
      <c r="L109" s="112"/>
      <c r="M109" s="117"/>
      <c r="P109" s="118">
        <f>SUM(P110:P113)</f>
        <v>0</v>
      </c>
      <c r="R109" s="118">
        <f>SUM(R110:R113)</f>
        <v>1.1200000000000001E-3</v>
      </c>
      <c r="T109" s="119">
        <f>SUM(T110:T113)</f>
        <v>0</v>
      </c>
      <c r="AR109" s="113" t="s">
        <v>136</v>
      </c>
      <c r="AT109" s="120" t="s">
        <v>72</v>
      </c>
      <c r="AU109" s="120" t="s">
        <v>81</v>
      </c>
      <c r="AY109" s="113" t="s">
        <v>128</v>
      </c>
      <c r="BK109" s="121">
        <f>SUM(BK110:BK113)</f>
        <v>0</v>
      </c>
    </row>
    <row r="110" spans="2:65" s="1" customFormat="1" ht="16.5" customHeight="1">
      <c r="B110" s="29"/>
      <c r="C110" s="124" t="s">
        <v>225</v>
      </c>
      <c r="D110" s="124" t="s">
        <v>130</v>
      </c>
      <c r="E110" s="125" t="s">
        <v>226</v>
      </c>
      <c r="F110" s="126" t="s">
        <v>227</v>
      </c>
      <c r="G110" s="127" t="s">
        <v>228</v>
      </c>
      <c r="H110" s="128">
        <v>7</v>
      </c>
      <c r="I110" s="129"/>
      <c r="J110" s="130">
        <f>ROUND(I110*H110,2)</f>
        <v>0</v>
      </c>
      <c r="K110" s="126" t="s">
        <v>19</v>
      </c>
      <c r="L110" s="29"/>
      <c r="M110" s="131" t="s">
        <v>19</v>
      </c>
      <c r="N110" s="132" t="s">
        <v>45</v>
      </c>
      <c r="P110" s="133">
        <f>O110*H110</f>
        <v>0</v>
      </c>
      <c r="Q110" s="133">
        <v>1.6000000000000001E-4</v>
      </c>
      <c r="R110" s="133">
        <f>Q110*H110</f>
        <v>1.1200000000000001E-3</v>
      </c>
      <c r="S110" s="133">
        <v>0</v>
      </c>
      <c r="T110" s="134">
        <f>S110*H110</f>
        <v>0</v>
      </c>
      <c r="AR110" s="135" t="s">
        <v>229</v>
      </c>
      <c r="AT110" s="135" t="s">
        <v>130</v>
      </c>
      <c r="AU110" s="135" t="s">
        <v>136</v>
      </c>
      <c r="AY110" s="14" t="s">
        <v>128</v>
      </c>
      <c r="BE110" s="136">
        <f>IF(N110="základní",J110,0)</f>
        <v>0</v>
      </c>
      <c r="BF110" s="136">
        <f>IF(N110="snížená",J110,0)</f>
        <v>0</v>
      </c>
      <c r="BG110" s="136">
        <f>IF(N110="zákl. přenesená",J110,0)</f>
        <v>0</v>
      </c>
      <c r="BH110" s="136">
        <f>IF(N110="sníž. přenesená",J110,0)</f>
        <v>0</v>
      </c>
      <c r="BI110" s="136">
        <f>IF(N110="nulová",J110,0)</f>
        <v>0</v>
      </c>
      <c r="BJ110" s="14" t="s">
        <v>136</v>
      </c>
      <c r="BK110" s="136">
        <f>ROUND(I110*H110,2)</f>
        <v>0</v>
      </c>
      <c r="BL110" s="14" t="s">
        <v>229</v>
      </c>
      <c r="BM110" s="135" t="s">
        <v>230</v>
      </c>
    </row>
    <row r="111" spans="2:65" s="12" customFormat="1" ht="11.25">
      <c r="B111" s="141"/>
      <c r="D111" s="142" t="s">
        <v>140</v>
      </c>
      <c r="E111" s="143" t="s">
        <v>19</v>
      </c>
      <c r="F111" s="144" t="s">
        <v>165</v>
      </c>
      <c r="H111" s="145">
        <v>7</v>
      </c>
      <c r="I111" s="146"/>
      <c r="L111" s="141"/>
      <c r="M111" s="147"/>
      <c r="T111" s="148"/>
      <c r="AT111" s="143" t="s">
        <v>140</v>
      </c>
      <c r="AU111" s="143" t="s">
        <v>136</v>
      </c>
      <c r="AV111" s="12" t="s">
        <v>136</v>
      </c>
      <c r="AW111" s="12" t="s">
        <v>35</v>
      </c>
      <c r="AX111" s="12" t="s">
        <v>81</v>
      </c>
      <c r="AY111" s="143" t="s">
        <v>128</v>
      </c>
    </row>
    <row r="112" spans="2:65" s="1" customFormat="1" ht="33" customHeight="1">
      <c r="B112" s="29"/>
      <c r="C112" s="124" t="s">
        <v>8</v>
      </c>
      <c r="D112" s="124" t="s">
        <v>130</v>
      </c>
      <c r="E112" s="125" t="s">
        <v>231</v>
      </c>
      <c r="F112" s="126" t="s">
        <v>232</v>
      </c>
      <c r="G112" s="127" t="s">
        <v>218</v>
      </c>
      <c r="H112" s="128">
        <v>1E-3</v>
      </c>
      <c r="I112" s="129"/>
      <c r="J112" s="130">
        <f>ROUND(I112*H112,2)</f>
        <v>0</v>
      </c>
      <c r="K112" s="126" t="s">
        <v>134</v>
      </c>
      <c r="L112" s="29"/>
      <c r="M112" s="131" t="s">
        <v>19</v>
      </c>
      <c r="N112" s="132" t="s">
        <v>45</v>
      </c>
      <c r="P112" s="133">
        <f>O112*H112</f>
        <v>0</v>
      </c>
      <c r="Q112" s="133">
        <v>0</v>
      </c>
      <c r="R112" s="133">
        <f>Q112*H112</f>
        <v>0</v>
      </c>
      <c r="S112" s="133">
        <v>0</v>
      </c>
      <c r="T112" s="134">
        <f>S112*H112</f>
        <v>0</v>
      </c>
      <c r="AR112" s="135" t="s">
        <v>229</v>
      </c>
      <c r="AT112" s="135" t="s">
        <v>130</v>
      </c>
      <c r="AU112" s="135" t="s">
        <v>136</v>
      </c>
      <c r="AY112" s="14" t="s">
        <v>128</v>
      </c>
      <c r="BE112" s="136">
        <f>IF(N112="základní",J112,0)</f>
        <v>0</v>
      </c>
      <c r="BF112" s="136">
        <f>IF(N112="snížená",J112,0)</f>
        <v>0</v>
      </c>
      <c r="BG112" s="136">
        <f>IF(N112="zákl. přenesená",J112,0)</f>
        <v>0</v>
      </c>
      <c r="BH112" s="136">
        <f>IF(N112="sníž. přenesená",J112,0)</f>
        <v>0</v>
      </c>
      <c r="BI112" s="136">
        <f>IF(N112="nulová",J112,0)</f>
        <v>0</v>
      </c>
      <c r="BJ112" s="14" t="s">
        <v>136</v>
      </c>
      <c r="BK112" s="136">
        <f>ROUND(I112*H112,2)</f>
        <v>0</v>
      </c>
      <c r="BL112" s="14" t="s">
        <v>229</v>
      </c>
      <c r="BM112" s="135" t="s">
        <v>233</v>
      </c>
    </row>
    <row r="113" spans="2:65" s="1" customFormat="1" ht="11.25">
      <c r="B113" s="29"/>
      <c r="D113" s="137" t="s">
        <v>138</v>
      </c>
      <c r="F113" s="138" t="s">
        <v>234</v>
      </c>
      <c r="I113" s="139"/>
      <c r="L113" s="29"/>
      <c r="M113" s="140"/>
      <c r="T113" s="50"/>
      <c r="AT113" s="14" t="s">
        <v>138</v>
      </c>
      <c r="AU113" s="14" t="s">
        <v>136</v>
      </c>
    </row>
    <row r="114" spans="2:65" s="11" customFormat="1" ht="22.9" customHeight="1">
      <c r="B114" s="112"/>
      <c r="D114" s="113" t="s">
        <v>72</v>
      </c>
      <c r="E114" s="122" t="s">
        <v>235</v>
      </c>
      <c r="F114" s="122" t="s">
        <v>236</v>
      </c>
      <c r="I114" s="115"/>
      <c r="J114" s="123">
        <f>BK114</f>
        <v>0</v>
      </c>
      <c r="L114" s="112"/>
      <c r="M114" s="117"/>
      <c r="P114" s="118">
        <f>SUM(P115:P126)</f>
        <v>0</v>
      </c>
      <c r="R114" s="118">
        <f>SUM(R115:R126)</f>
        <v>1.09441605</v>
      </c>
      <c r="T114" s="119">
        <f>SUM(T115:T126)</f>
        <v>0</v>
      </c>
      <c r="AR114" s="113" t="s">
        <v>136</v>
      </c>
      <c r="AT114" s="120" t="s">
        <v>72</v>
      </c>
      <c r="AU114" s="120" t="s">
        <v>81</v>
      </c>
      <c r="AY114" s="113" t="s">
        <v>128</v>
      </c>
      <c r="BK114" s="121">
        <f>SUM(BK115:BK126)</f>
        <v>0</v>
      </c>
    </row>
    <row r="115" spans="2:65" s="1" customFormat="1" ht="21.75" customHeight="1">
      <c r="B115" s="29"/>
      <c r="C115" s="124" t="s">
        <v>171</v>
      </c>
      <c r="D115" s="124" t="s">
        <v>130</v>
      </c>
      <c r="E115" s="125" t="s">
        <v>237</v>
      </c>
      <c r="F115" s="126" t="s">
        <v>238</v>
      </c>
      <c r="G115" s="127" t="s">
        <v>133</v>
      </c>
      <c r="H115" s="128">
        <v>32.5</v>
      </c>
      <c r="I115" s="129"/>
      <c r="J115" s="130">
        <f>ROUND(I115*H115,2)</f>
        <v>0</v>
      </c>
      <c r="K115" s="126" t="s">
        <v>134</v>
      </c>
      <c r="L115" s="29"/>
      <c r="M115" s="131" t="s">
        <v>19</v>
      </c>
      <c r="N115" s="132" t="s">
        <v>45</v>
      </c>
      <c r="P115" s="133">
        <f>O115*H115</f>
        <v>0</v>
      </c>
      <c r="Q115" s="133">
        <v>0</v>
      </c>
      <c r="R115" s="133">
        <f>Q115*H115</f>
        <v>0</v>
      </c>
      <c r="S115" s="133">
        <v>0</v>
      </c>
      <c r="T115" s="134">
        <f>S115*H115</f>
        <v>0</v>
      </c>
      <c r="AR115" s="135" t="s">
        <v>229</v>
      </c>
      <c r="AT115" s="135" t="s">
        <v>130</v>
      </c>
      <c r="AU115" s="135" t="s">
        <v>136</v>
      </c>
      <c r="AY115" s="14" t="s">
        <v>128</v>
      </c>
      <c r="BE115" s="136">
        <f>IF(N115="základní",J115,0)</f>
        <v>0</v>
      </c>
      <c r="BF115" s="136">
        <f>IF(N115="snížená",J115,0)</f>
        <v>0</v>
      </c>
      <c r="BG115" s="136">
        <f>IF(N115="zákl. přenesená",J115,0)</f>
        <v>0</v>
      </c>
      <c r="BH115" s="136">
        <f>IF(N115="sníž. přenesená",J115,0)</f>
        <v>0</v>
      </c>
      <c r="BI115" s="136">
        <f>IF(N115="nulová",J115,0)</f>
        <v>0</v>
      </c>
      <c r="BJ115" s="14" t="s">
        <v>136</v>
      </c>
      <c r="BK115" s="136">
        <f>ROUND(I115*H115,2)</f>
        <v>0</v>
      </c>
      <c r="BL115" s="14" t="s">
        <v>229</v>
      </c>
      <c r="BM115" s="135" t="s">
        <v>239</v>
      </c>
    </row>
    <row r="116" spans="2:65" s="1" customFormat="1" ht="11.25">
      <c r="B116" s="29"/>
      <c r="D116" s="137" t="s">
        <v>138</v>
      </c>
      <c r="F116" s="138" t="s">
        <v>240</v>
      </c>
      <c r="I116" s="139"/>
      <c r="L116" s="29"/>
      <c r="M116" s="140"/>
      <c r="T116" s="50"/>
      <c r="AT116" s="14" t="s">
        <v>138</v>
      </c>
      <c r="AU116" s="14" t="s">
        <v>136</v>
      </c>
    </row>
    <row r="117" spans="2:65" s="12" customFormat="1" ht="11.25">
      <c r="B117" s="141"/>
      <c r="D117" s="142" t="s">
        <v>140</v>
      </c>
      <c r="E117" s="143" t="s">
        <v>19</v>
      </c>
      <c r="F117" s="144" t="s">
        <v>188</v>
      </c>
      <c r="H117" s="145">
        <v>32.5</v>
      </c>
      <c r="I117" s="146"/>
      <c r="L117" s="141"/>
      <c r="M117" s="147"/>
      <c r="T117" s="148"/>
      <c r="AT117" s="143" t="s">
        <v>140</v>
      </c>
      <c r="AU117" s="143" t="s">
        <v>136</v>
      </c>
      <c r="AV117" s="12" t="s">
        <v>136</v>
      </c>
      <c r="AW117" s="12" t="s">
        <v>35</v>
      </c>
      <c r="AX117" s="12" t="s">
        <v>81</v>
      </c>
      <c r="AY117" s="143" t="s">
        <v>128</v>
      </c>
    </row>
    <row r="118" spans="2:65" s="1" customFormat="1" ht="16.5" customHeight="1">
      <c r="B118" s="29"/>
      <c r="C118" s="152" t="s">
        <v>165</v>
      </c>
      <c r="D118" s="152" t="s">
        <v>189</v>
      </c>
      <c r="E118" s="153" t="s">
        <v>241</v>
      </c>
      <c r="F118" s="154" t="s">
        <v>242</v>
      </c>
      <c r="G118" s="155" t="s">
        <v>228</v>
      </c>
      <c r="H118" s="156">
        <v>111.267</v>
      </c>
      <c r="I118" s="157"/>
      <c r="J118" s="158">
        <f>ROUND(I118*H118,2)</f>
        <v>0</v>
      </c>
      <c r="K118" s="154" t="s">
        <v>134</v>
      </c>
      <c r="L118" s="159"/>
      <c r="M118" s="160" t="s">
        <v>19</v>
      </c>
      <c r="N118" s="161" t="s">
        <v>45</v>
      </c>
      <c r="P118" s="133">
        <f>O118*H118</f>
        <v>0</v>
      </c>
      <c r="Q118" s="133">
        <v>3.15E-3</v>
      </c>
      <c r="R118" s="133">
        <f>Q118*H118</f>
        <v>0.35049104999999997</v>
      </c>
      <c r="S118" s="133">
        <v>0</v>
      </c>
      <c r="T118" s="134">
        <f>S118*H118</f>
        <v>0</v>
      </c>
      <c r="AR118" s="135" t="s">
        <v>243</v>
      </c>
      <c r="AT118" s="135" t="s">
        <v>189</v>
      </c>
      <c r="AU118" s="135" t="s">
        <v>136</v>
      </c>
      <c r="AY118" s="14" t="s">
        <v>128</v>
      </c>
      <c r="BE118" s="136">
        <f>IF(N118="základní",J118,0)</f>
        <v>0</v>
      </c>
      <c r="BF118" s="136">
        <f>IF(N118="snížená",J118,0)</f>
        <v>0</v>
      </c>
      <c r="BG118" s="136">
        <f>IF(N118="zákl. přenesená",J118,0)</f>
        <v>0</v>
      </c>
      <c r="BH118" s="136">
        <f>IF(N118="sníž. přenesená",J118,0)</f>
        <v>0</v>
      </c>
      <c r="BI118" s="136">
        <f>IF(N118="nulová",J118,0)</f>
        <v>0</v>
      </c>
      <c r="BJ118" s="14" t="s">
        <v>136</v>
      </c>
      <c r="BK118" s="136">
        <f>ROUND(I118*H118,2)</f>
        <v>0</v>
      </c>
      <c r="BL118" s="14" t="s">
        <v>229</v>
      </c>
      <c r="BM118" s="135" t="s">
        <v>244</v>
      </c>
    </row>
    <row r="119" spans="2:65" s="12" customFormat="1" ht="11.25">
      <c r="B119" s="141"/>
      <c r="D119" s="142" t="s">
        <v>140</v>
      </c>
      <c r="F119" s="144" t="s">
        <v>245</v>
      </c>
      <c r="H119" s="145">
        <v>111.267</v>
      </c>
      <c r="I119" s="146"/>
      <c r="L119" s="141"/>
      <c r="M119" s="147"/>
      <c r="T119" s="148"/>
      <c r="AT119" s="143" t="s">
        <v>140</v>
      </c>
      <c r="AU119" s="143" t="s">
        <v>136</v>
      </c>
      <c r="AV119" s="12" t="s">
        <v>136</v>
      </c>
      <c r="AW119" s="12" t="s">
        <v>4</v>
      </c>
      <c r="AX119" s="12" t="s">
        <v>81</v>
      </c>
      <c r="AY119" s="143" t="s">
        <v>128</v>
      </c>
    </row>
    <row r="120" spans="2:65" s="1" customFormat="1" ht="24.2" customHeight="1">
      <c r="B120" s="29"/>
      <c r="C120" s="124" t="s">
        <v>192</v>
      </c>
      <c r="D120" s="124" t="s">
        <v>130</v>
      </c>
      <c r="E120" s="125" t="s">
        <v>246</v>
      </c>
      <c r="F120" s="126" t="s">
        <v>247</v>
      </c>
      <c r="G120" s="127" t="s">
        <v>133</v>
      </c>
      <c r="H120" s="128">
        <v>32.5</v>
      </c>
      <c r="I120" s="129"/>
      <c r="J120" s="130">
        <f>ROUND(I120*H120,2)</f>
        <v>0</v>
      </c>
      <c r="K120" s="126" t="s">
        <v>134</v>
      </c>
      <c r="L120" s="29"/>
      <c r="M120" s="131" t="s">
        <v>19</v>
      </c>
      <c r="N120" s="132" t="s">
        <v>45</v>
      </c>
      <c r="P120" s="133">
        <f>O120*H120</f>
        <v>0</v>
      </c>
      <c r="Q120" s="133">
        <v>2.1000000000000001E-4</v>
      </c>
      <c r="R120" s="133">
        <f>Q120*H120</f>
        <v>6.8250000000000003E-3</v>
      </c>
      <c r="S120" s="133">
        <v>0</v>
      </c>
      <c r="T120" s="134">
        <f>S120*H120</f>
        <v>0</v>
      </c>
      <c r="AR120" s="135" t="s">
        <v>229</v>
      </c>
      <c r="AT120" s="135" t="s">
        <v>130</v>
      </c>
      <c r="AU120" s="135" t="s">
        <v>136</v>
      </c>
      <c r="AY120" s="14" t="s">
        <v>128</v>
      </c>
      <c r="BE120" s="136">
        <f>IF(N120="základní",J120,0)</f>
        <v>0</v>
      </c>
      <c r="BF120" s="136">
        <f>IF(N120="snížená",J120,0)</f>
        <v>0</v>
      </c>
      <c r="BG120" s="136">
        <f>IF(N120="zákl. přenesená",J120,0)</f>
        <v>0</v>
      </c>
      <c r="BH120" s="136">
        <f>IF(N120="sníž. přenesená",J120,0)</f>
        <v>0</v>
      </c>
      <c r="BI120" s="136">
        <f>IF(N120="nulová",J120,0)</f>
        <v>0</v>
      </c>
      <c r="BJ120" s="14" t="s">
        <v>136</v>
      </c>
      <c r="BK120" s="136">
        <f>ROUND(I120*H120,2)</f>
        <v>0</v>
      </c>
      <c r="BL120" s="14" t="s">
        <v>229</v>
      </c>
      <c r="BM120" s="135" t="s">
        <v>248</v>
      </c>
    </row>
    <row r="121" spans="2:65" s="1" customFormat="1" ht="11.25">
      <c r="B121" s="29"/>
      <c r="D121" s="137" t="s">
        <v>138</v>
      </c>
      <c r="F121" s="138" t="s">
        <v>249</v>
      </c>
      <c r="I121" s="139"/>
      <c r="L121" s="29"/>
      <c r="M121" s="140"/>
      <c r="T121" s="50"/>
      <c r="AT121" s="14" t="s">
        <v>138</v>
      </c>
      <c r="AU121" s="14" t="s">
        <v>136</v>
      </c>
    </row>
    <row r="122" spans="2:65" s="12" customFormat="1" ht="11.25">
      <c r="B122" s="141"/>
      <c r="D122" s="142" t="s">
        <v>140</v>
      </c>
      <c r="E122" s="143" t="s">
        <v>19</v>
      </c>
      <c r="F122" s="144" t="s">
        <v>188</v>
      </c>
      <c r="H122" s="145">
        <v>32.5</v>
      </c>
      <c r="I122" s="146"/>
      <c r="L122" s="141"/>
      <c r="M122" s="147"/>
      <c r="T122" s="148"/>
      <c r="AT122" s="143" t="s">
        <v>140</v>
      </c>
      <c r="AU122" s="143" t="s">
        <v>136</v>
      </c>
      <c r="AV122" s="12" t="s">
        <v>136</v>
      </c>
      <c r="AW122" s="12" t="s">
        <v>35</v>
      </c>
      <c r="AX122" s="12" t="s">
        <v>81</v>
      </c>
      <c r="AY122" s="143" t="s">
        <v>128</v>
      </c>
    </row>
    <row r="123" spans="2:65" s="1" customFormat="1" ht="16.5" customHeight="1">
      <c r="B123" s="29"/>
      <c r="C123" s="152" t="s">
        <v>200</v>
      </c>
      <c r="D123" s="152" t="s">
        <v>189</v>
      </c>
      <c r="E123" s="153" t="s">
        <v>250</v>
      </c>
      <c r="F123" s="154" t="s">
        <v>251</v>
      </c>
      <c r="G123" s="155" t="s">
        <v>133</v>
      </c>
      <c r="H123" s="156">
        <v>35.1</v>
      </c>
      <c r="I123" s="157"/>
      <c r="J123" s="158">
        <f>ROUND(I123*H123,2)</f>
        <v>0</v>
      </c>
      <c r="K123" s="154" t="s">
        <v>134</v>
      </c>
      <c r="L123" s="159"/>
      <c r="M123" s="160" t="s">
        <v>19</v>
      </c>
      <c r="N123" s="161" t="s">
        <v>45</v>
      </c>
      <c r="P123" s="133">
        <f>O123*H123</f>
        <v>0</v>
      </c>
      <c r="Q123" s="133">
        <v>2.1000000000000001E-2</v>
      </c>
      <c r="R123" s="133">
        <f>Q123*H123</f>
        <v>0.73710000000000009</v>
      </c>
      <c r="S123" s="133">
        <v>0</v>
      </c>
      <c r="T123" s="134">
        <f>S123*H123</f>
        <v>0</v>
      </c>
      <c r="AR123" s="135" t="s">
        <v>243</v>
      </c>
      <c r="AT123" s="135" t="s">
        <v>189</v>
      </c>
      <c r="AU123" s="135" t="s">
        <v>136</v>
      </c>
      <c r="AY123" s="14" t="s">
        <v>128</v>
      </c>
      <c r="BE123" s="136">
        <f>IF(N123="základní",J123,0)</f>
        <v>0</v>
      </c>
      <c r="BF123" s="136">
        <f>IF(N123="snížená",J123,0)</f>
        <v>0</v>
      </c>
      <c r="BG123" s="136">
        <f>IF(N123="zákl. přenesená",J123,0)</f>
        <v>0</v>
      </c>
      <c r="BH123" s="136">
        <f>IF(N123="sníž. přenesená",J123,0)</f>
        <v>0</v>
      </c>
      <c r="BI123" s="136">
        <f>IF(N123="nulová",J123,0)</f>
        <v>0</v>
      </c>
      <c r="BJ123" s="14" t="s">
        <v>136</v>
      </c>
      <c r="BK123" s="136">
        <f>ROUND(I123*H123,2)</f>
        <v>0</v>
      </c>
      <c r="BL123" s="14" t="s">
        <v>229</v>
      </c>
      <c r="BM123" s="135" t="s">
        <v>252</v>
      </c>
    </row>
    <row r="124" spans="2:65" s="12" customFormat="1" ht="11.25">
      <c r="B124" s="141"/>
      <c r="D124" s="142" t="s">
        <v>140</v>
      </c>
      <c r="F124" s="144" t="s">
        <v>253</v>
      </c>
      <c r="H124" s="145">
        <v>35.1</v>
      </c>
      <c r="I124" s="146"/>
      <c r="L124" s="141"/>
      <c r="M124" s="147"/>
      <c r="T124" s="148"/>
      <c r="AT124" s="143" t="s">
        <v>140</v>
      </c>
      <c r="AU124" s="143" t="s">
        <v>136</v>
      </c>
      <c r="AV124" s="12" t="s">
        <v>136</v>
      </c>
      <c r="AW124" s="12" t="s">
        <v>4</v>
      </c>
      <c r="AX124" s="12" t="s">
        <v>81</v>
      </c>
      <c r="AY124" s="143" t="s">
        <v>128</v>
      </c>
    </row>
    <row r="125" spans="2:65" s="1" customFormat="1" ht="24.2" customHeight="1">
      <c r="B125" s="29"/>
      <c r="C125" s="124" t="s">
        <v>254</v>
      </c>
      <c r="D125" s="124" t="s">
        <v>130</v>
      </c>
      <c r="E125" s="125" t="s">
        <v>255</v>
      </c>
      <c r="F125" s="126" t="s">
        <v>256</v>
      </c>
      <c r="G125" s="127" t="s">
        <v>218</v>
      </c>
      <c r="H125" s="128">
        <v>1.0940000000000001</v>
      </c>
      <c r="I125" s="129"/>
      <c r="J125" s="130">
        <f>ROUND(I125*H125,2)</f>
        <v>0</v>
      </c>
      <c r="K125" s="126" t="s">
        <v>134</v>
      </c>
      <c r="L125" s="29"/>
      <c r="M125" s="131" t="s">
        <v>19</v>
      </c>
      <c r="N125" s="132" t="s">
        <v>45</v>
      </c>
      <c r="P125" s="133">
        <f>O125*H125</f>
        <v>0</v>
      </c>
      <c r="Q125" s="133">
        <v>0</v>
      </c>
      <c r="R125" s="133">
        <f>Q125*H125</f>
        <v>0</v>
      </c>
      <c r="S125" s="133">
        <v>0</v>
      </c>
      <c r="T125" s="134">
        <f>S125*H125</f>
        <v>0</v>
      </c>
      <c r="AR125" s="135" t="s">
        <v>229</v>
      </c>
      <c r="AT125" s="135" t="s">
        <v>130</v>
      </c>
      <c r="AU125" s="135" t="s">
        <v>136</v>
      </c>
      <c r="AY125" s="14" t="s">
        <v>128</v>
      </c>
      <c r="BE125" s="136">
        <f>IF(N125="základní",J125,0)</f>
        <v>0</v>
      </c>
      <c r="BF125" s="136">
        <f>IF(N125="snížená",J125,0)</f>
        <v>0</v>
      </c>
      <c r="BG125" s="136">
        <f>IF(N125="zákl. přenesená",J125,0)</f>
        <v>0</v>
      </c>
      <c r="BH125" s="136">
        <f>IF(N125="sníž. přenesená",J125,0)</f>
        <v>0</v>
      </c>
      <c r="BI125" s="136">
        <f>IF(N125="nulová",J125,0)</f>
        <v>0</v>
      </c>
      <c r="BJ125" s="14" t="s">
        <v>136</v>
      </c>
      <c r="BK125" s="136">
        <f>ROUND(I125*H125,2)</f>
        <v>0</v>
      </c>
      <c r="BL125" s="14" t="s">
        <v>229</v>
      </c>
      <c r="BM125" s="135" t="s">
        <v>257</v>
      </c>
    </row>
    <row r="126" spans="2:65" s="1" customFormat="1" ht="11.25">
      <c r="B126" s="29"/>
      <c r="D126" s="137" t="s">
        <v>138</v>
      </c>
      <c r="F126" s="138" t="s">
        <v>258</v>
      </c>
      <c r="I126" s="139"/>
      <c r="L126" s="29"/>
      <c r="M126" s="162"/>
      <c r="N126" s="163"/>
      <c r="O126" s="163"/>
      <c r="P126" s="163"/>
      <c r="Q126" s="163"/>
      <c r="R126" s="163"/>
      <c r="S126" s="163"/>
      <c r="T126" s="164"/>
      <c r="AT126" s="14" t="s">
        <v>138</v>
      </c>
      <c r="AU126" s="14" t="s">
        <v>136</v>
      </c>
    </row>
    <row r="127" spans="2:65" s="1" customFormat="1" ht="6.95" customHeight="1"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29"/>
    </row>
  </sheetData>
  <sheetProtection algorithmName="SHA-512" hashValue="gS2BV72x5DbbVAQkQTTXuJ3nvjautOair/PGStazwdPocJtp/ETFvgUsKN5ifwizUbe0/KNRG+xlWUFn8iT67g==" saltValue="X0vp47rkdXrG26gi1WAf4GIls3wrfyJVOQKJC2wsMtbHS1jhtQ5pedUHhryQ0QEIizaFpa0pprBSlCCZGMpg+Q==" spinCount="100000" sheet="1" objects="1" scenarios="1" formatColumns="0" formatRows="0" autoFilter="0"/>
  <autoFilter ref="C86:K126" xr:uid="{00000000-0009-0000-0000-000002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96" r:id="rId2" xr:uid="{00000000-0004-0000-0200-000001000000}"/>
    <hyperlink ref="F100" r:id="rId3" xr:uid="{00000000-0004-0000-0200-000002000000}"/>
    <hyperlink ref="F103" r:id="rId4" xr:uid="{00000000-0004-0000-0200-000003000000}"/>
    <hyperlink ref="F107" r:id="rId5" xr:uid="{00000000-0004-0000-0200-000004000000}"/>
    <hyperlink ref="F113" r:id="rId6" xr:uid="{00000000-0004-0000-0200-000005000000}"/>
    <hyperlink ref="F116" r:id="rId7" xr:uid="{00000000-0004-0000-0200-000006000000}"/>
    <hyperlink ref="F121" r:id="rId8" xr:uid="{00000000-0004-0000-0200-000007000000}"/>
    <hyperlink ref="F126" r:id="rId9" xr:uid="{00000000-0004-0000-02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88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104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6" t="str">
        <f>'Rekapitulace stavby'!K6</f>
        <v>Stavební doplnění Rodinného domu - č.p. 1030, Letohrad</v>
      </c>
      <c r="F7" s="207"/>
      <c r="G7" s="207"/>
      <c r="H7" s="207"/>
      <c r="L7" s="17"/>
    </row>
    <row r="8" spans="2:46" s="1" customFormat="1" ht="12" customHeight="1">
      <c r="B8" s="29"/>
      <c r="D8" s="24" t="s">
        <v>105</v>
      </c>
      <c r="L8" s="29"/>
    </row>
    <row r="9" spans="2:46" s="1" customFormat="1" ht="16.5" customHeight="1">
      <c r="B9" s="29"/>
      <c r="E9" s="169" t="s">
        <v>259</v>
      </c>
      <c r="F9" s="208"/>
      <c r="G9" s="208"/>
      <c r="H9" s="20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260</v>
      </c>
      <c r="I15" s="24" t="s">
        <v>29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9" t="str">
        <f>'Rekapitulace stavby'!E14</f>
        <v>Vyplň údaj</v>
      </c>
      <c r="F18" s="190"/>
      <c r="G18" s="190"/>
      <c r="H18" s="190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customHeight="1">
      <c r="B21" s="29"/>
      <c r="E21" s="22" t="s">
        <v>261</v>
      </c>
      <c r="I21" s="24" t="s">
        <v>29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customHeight="1">
      <c r="B24" s="29"/>
      <c r="E24" s="22" t="s">
        <v>261</v>
      </c>
      <c r="I24" s="24" t="s">
        <v>29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195" t="s">
        <v>19</v>
      </c>
      <c r="F27" s="195"/>
      <c r="G27" s="195"/>
      <c r="H27" s="195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ROUND(J86,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ROUND((SUM(BE86:BE119)),  2)</f>
        <v>0</v>
      </c>
      <c r="I33" s="86">
        <v>0.21</v>
      </c>
      <c r="J33" s="85">
        <f>ROUND(((SUM(BE86:BE119))*I33),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ROUND((SUM(BF86:BF119)),  2)</f>
        <v>0</v>
      </c>
      <c r="I34" s="86">
        <v>0.12</v>
      </c>
      <c r="J34" s="85">
        <f>ROUND(((SUM(BF86:BF119))*I34),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ROUND((SUM(BG86:BG119)),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ROUND((SUM(BH86:BH119)),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ROUND((SUM(BI86:BI119)),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hidden="1" customHeight="1">
      <c r="B45" s="29"/>
      <c r="C45" s="18" t="s">
        <v>107</v>
      </c>
      <c r="L45" s="29"/>
    </row>
    <row r="46" spans="2:12" s="1" customFormat="1" ht="6.95" hidden="1" customHeight="1">
      <c r="B46" s="29"/>
      <c r="L46" s="29"/>
    </row>
    <row r="47" spans="2:12" s="1" customFormat="1" ht="12" hidden="1" customHeight="1">
      <c r="B47" s="29"/>
      <c r="C47" s="24" t="s">
        <v>16</v>
      </c>
      <c r="L47" s="29"/>
    </row>
    <row r="48" spans="2:12" s="1" customFormat="1" ht="16.5" hidden="1" customHeight="1">
      <c r="B48" s="29"/>
      <c r="E48" s="206" t="str">
        <f>E7</f>
        <v>Stavební doplnění Rodinného domu - č.p. 1030, Letohrad</v>
      </c>
      <c r="F48" s="207"/>
      <c r="G48" s="207"/>
      <c r="H48" s="207"/>
      <c r="L48" s="29"/>
    </row>
    <row r="49" spans="2:47" s="1" customFormat="1" ht="12" hidden="1" customHeight="1">
      <c r="B49" s="29"/>
      <c r="C49" s="24" t="s">
        <v>105</v>
      </c>
      <c r="L49" s="29"/>
    </row>
    <row r="50" spans="2:47" s="1" customFormat="1" ht="16.5" hidden="1" customHeight="1">
      <c r="B50" s="29"/>
      <c r="E50" s="169" t="str">
        <f>E9</f>
        <v>03 - DOPLNĚNÍ VYTÁPĚNÍ</v>
      </c>
      <c r="F50" s="208"/>
      <c r="G50" s="208"/>
      <c r="H50" s="208"/>
      <c r="L50" s="29"/>
    </row>
    <row r="51" spans="2:47" s="1" customFormat="1" ht="6.95" hidden="1" customHeight="1">
      <c r="B51" s="29"/>
      <c r="L51" s="29"/>
    </row>
    <row r="52" spans="2:47" s="1" customFormat="1" ht="12" hidden="1" customHeight="1">
      <c r="B52" s="29"/>
      <c r="C52" s="24" t="s">
        <v>21</v>
      </c>
      <c r="F52" s="22" t="str">
        <f>F12</f>
        <v>Letohrad</v>
      </c>
      <c r="I52" s="24" t="s">
        <v>23</v>
      </c>
      <c r="J52" s="46" t="str">
        <f>IF(J12="","",J12)</f>
        <v>17. 5. 2025</v>
      </c>
      <c r="L52" s="29"/>
    </row>
    <row r="53" spans="2:47" s="1" customFormat="1" ht="6.95" hidden="1" customHeight="1">
      <c r="B53" s="29"/>
      <c r="L53" s="29"/>
    </row>
    <row r="54" spans="2:47" s="1" customFormat="1" ht="15.2" hidden="1" customHeight="1">
      <c r="B54" s="29"/>
      <c r="C54" s="24" t="s">
        <v>25</v>
      </c>
      <c r="F54" s="22" t="str">
        <f>E15</f>
        <v xml:space="preserve">Dětský domov Dolní Čermná </v>
      </c>
      <c r="I54" s="24" t="s">
        <v>32</v>
      </c>
      <c r="J54" s="27" t="str">
        <f>E21</f>
        <v>vs-studio s.r.o.</v>
      </c>
      <c r="L54" s="29"/>
    </row>
    <row r="55" spans="2:47" s="1" customFormat="1" ht="15.2" hidden="1" customHeight="1">
      <c r="B55" s="29"/>
      <c r="C55" s="24" t="s">
        <v>30</v>
      </c>
      <c r="F55" s="22" t="str">
        <f>IF(E18="","",E18)</f>
        <v>Vyplň údaj</v>
      </c>
      <c r="I55" s="24" t="s">
        <v>36</v>
      </c>
      <c r="J55" s="27" t="str">
        <f>E24</f>
        <v>vs-studio s.r.o.</v>
      </c>
      <c r="L55" s="29"/>
    </row>
    <row r="56" spans="2:47" s="1" customFormat="1" ht="10.35" hidden="1" customHeight="1">
      <c r="B56" s="29"/>
      <c r="L56" s="29"/>
    </row>
    <row r="57" spans="2:47" s="1" customFormat="1" ht="29.25" hidden="1" customHeight="1">
      <c r="B57" s="29"/>
      <c r="C57" s="93" t="s">
        <v>108</v>
      </c>
      <c r="D57" s="87"/>
      <c r="E57" s="87"/>
      <c r="F57" s="87"/>
      <c r="G57" s="87"/>
      <c r="H57" s="87"/>
      <c r="I57" s="87"/>
      <c r="J57" s="94" t="s">
        <v>109</v>
      </c>
      <c r="K57" s="87"/>
      <c r="L57" s="29"/>
    </row>
    <row r="58" spans="2:47" s="1" customFormat="1" ht="10.35" hidden="1" customHeight="1">
      <c r="B58" s="29"/>
      <c r="L58" s="29"/>
    </row>
    <row r="59" spans="2:47" s="1" customFormat="1" ht="22.9" hidden="1" customHeight="1">
      <c r="B59" s="29"/>
      <c r="C59" s="95" t="s">
        <v>71</v>
      </c>
      <c r="J59" s="60">
        <f>J86</f>
        <v>0</v>
      </c>
      <c r="L59" s="29"/>
      <c r="AU59" s="14" t="s">
        <v>110</v>
      </c>
    </row>
    <row r="60" spans="2:47" s="8" customFormat="1" ht="24.95" hidden="1" customHeight="1">
      <c r="B60" s="96"/>
      <c r="D60" s="97" t="s">
        <v>111</v>
      </c>
      <c r="E60" s="98"/>
      <c r="F60" s="98"/>
      <c r="G60" s="98"/>
      <c r="H60" s="98"/>
      <c r="I60" s="98"/>
      <c r="J60" s="99">
        <f>J89</f>
        <v>0</v>
      </c>
      <c r="L60" s="96"/>
    </row>
    <row r="61" spans="2:47" s="9" customFormat="1" ht="19.899999999999999" hidden="1" customHeight="1">
      <c r="B61" s="100"/>
      <c r="D61" s="101" t="s">
        <v>178</v>
      </c>
      <c r="E61" s="102"/>
      <c r="F61" s="102"/>
      <c r="G61" s="102"/>
      <c r="H61" s="102"/>
      <c r="I61" s="102"/>
      <c r="J61" s="103">
        <f>J90</f>
        <v>0</v>
      </c>
      <c r="L61" s="100"/>
    </row>
    <row r="62" spans="2:47" s="8" customFormat="1" ht="24.95" hidden="1" customHeight="1">
      <c r="B62" s="96"/>
      <c r="D62" s="97" t="s">
        <v>181</v>
      </c>
      <c r="E62" s="98"/>
      <c r="F62" s="98"/>
      <c r="G62" s="98"/>
      <c r="H62" s="98"/>
      <c r="I62" s="98"/>
      <c r="J62" s="99">
        <f>J94</f>
        <v>0</v>
      </c>
      <c r="L62" s="96"/>
    </row>
    <row r="63" spans="2:47" s="9" customFormat="1" ht="19.899999999999999" hidden="1" customHeight="1">
      <c r="B63" s="100"/>
      <c r="D63" s="101" t="s">
        <v>262</v>
      </c>
      <c r="E63" s="102"/>
      <c r="F63" s="102"/>
      <c r="G63" s="102"/>
      <c r="H63" s="102"/>
      <c r="I63" s="102"/>
      <c r="J63" s="103">
        <f>J95</f>
        <v>0</v>
      </c>
      <c r="L63" s="100"/>
    </row>
    <row r="64" spans="2:47" s="9" customFormat="1" ht="19.899999999999999" hidden="1" customHeight="1">
      <c r="B64" s="100"/>
      <c r="D64" s="101" t="s">
        <v>263</v>
      </c>
      <c r="E64" s="102"/>
      <c r="F64" s="102"/>
      <c r="G64" s="102"/>
      <c r="H64" s="102"/>
      <c r="I64" s="102"/>
      <c r="J64" s="103">
        <f>J102</f>
        <v>0</v>
      </c>
      <c r="L64" s="100"/>
    </row>
    <row r="65" spans="2:12" s="8" customFormat="1" ht="24.95" hidden="1" customHeight="1">
      <c r="B65" s="96"/>
      <c r="D65" s="97" t="s">
        <v>264</v>
      </c>
      <c r="E65" s="98"/>
      <c r="F65" s="98"/>
      <c r="G65" s="98"/>
      <c r="H65" s="98"/>
      <c r="I65" s="98"/>
      <c r="J65" s="99">
        <f>J116</f>
        <v>0</v>
      </c>
      <c r="L65" s="96"/>
    </row>
    <row r="66" spans="2:12" s="9" customFormat="1" ht="19.899999999999999" hidden="1" customHeight="1">
      <c r="B66" s="100"/>
      <c r="D66" s="101" t="s">
        <v>265</v>
      </c>
      <c r="E66" s="102"/>
      <c r="F66" s="102"/>
      <c r="G66" s="102"/>
      <c r="H66" s="102"/>
      <c r="I66" s="102"/>
      <c r="J66" s="103">
        <f>J117</f>
        <v>0</v>
      </c>
      <c r="L66" s="100"/>
    </row>
    <row r="67" spans="2:12" s="1" customFormat="1" ht="21.75" hidden="1" customHeight="1">
      <c r="B67" s="29"/>
      <c r="L67" s="29"/>
    </row>
    <row r="68" spans="2:12" s="1" customFormat="1" ht="6.95" hidden="1" customHeight="1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29"/>
    </row>
    <row r="69" spans="2:12" ht="11.25" hidden="1"/>
    <row r="70" spans="2:12" ht="11.25" hidden="1"/>
    <row r="71" spans="2:12" ht="11.25" hidden="1"/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29"/>
    </row>
    <row r="73" spans="2:12" s="1" customFormat="1" ht="24.95" customHeight="1">
      <c r="B73" s="29"/>
      <c r="C73" s="18" t="s">
        <v>113</v>
      </c>
      <c r="L73" s="29"/>
    </row>
    <row r="74" spans="2:12" s="1" customFormat="1" ht="6.95" customHeight="1">
      <c r="B74" s="29"/>
      <c r="L74" s="29"/>
    </row>
    <row r="75" spans="2:12" s="1" customFormat="1" ht="12" customHeight="1">
      <c r="B75" s="29"/>
      <c r="C75" s="24" t="s">
        <v>16</v>
      </c>
      <c r="L75" s="29"/>
    </row>
    <row r="76" spans="2:12" s="1" customFormat="1" ht="16.5" customHeight="1">
      <c r="B76" s="29"/>
      <c r="E76" s="206" t="str">
        <f>E7</f>
        <v>Stavební doplnění Rodinného domu - č.p. 1030, Letohrad</v>
      </c>
      <c r="F76" s="207"/>
      <c r="G76" s="207"/>
      <c r="H76" s="207"/>
      <c r="L76" s="29"/>
    </row>
    <row r="77" spans="2:12" s="1" customFormat="1" ht="12" customHeight="1">
      <c r="B77" s="29"/>
      <c r="C77" s="24" t="s">
        <v>105</v>
      </c>
      <c r="L77" s="29"/>
    </row>
    <row r="78" spans="2:12" s="1" customFormat="1" ht="16.5" customHeight="1">
      <c r="B78" s="29"/>
      <c r="E78" s="169" t="str">
        <f>E9</f>
        <v>03 - DOPLNĚNÍ VYTÁPĚNÍ</v>
      </c>
      <c r="F78" s="208"/>
      <c r="G78" s="208"/>
      <c r="H78" s="208"/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4" t="s">
        <v>21</v>
      </c>
      <c r="F80" s="22" t="str">
        <f>F12</f>
        <v>Letohrad</v>
      </c>
      <c r="I80" s="24" t="s">
        <v>23</v>
      </c>
      <c r="J80" s="46" t="str">
        <f>IF(J12="","",J12)</f>
        <v>17. 5. 2025</v>
      </c>
      <c r="L80" s="29"/>
    </row>
    <row r="81" spans="2:65" s="1" customFormat="1" ht="6.95" customHeight="1">
      <c r="B81" s="29"/>
      <c r="L81" s="29"/>
    </row>
    <row r="82" spans="2:65" s="1" customFormat="1" ht="15.2" customHeight="1">
      <c r="B82" s="29"/>
      <c r="C82" s="24" t="s">
        <v>25</v>
      </c>
      <c r="F82" s="22" t="str">
        <f>E15</f>
        <v xml:space="preserve">Dětský domov Dolní Čermná </v>
      </c>
      <c r="I82" s="24" t="s">
        <v>32</v>
      </c>
      <c r="J82" s="27" t="str">
        <f>E21</f>
        <v>vs-studio s.r.o.</v>
      </c>
      <c r="L82" s="29"/>
    </row>
    <row r="83" spans="2:65" s="1" customFormat="1" ht="15.2" customHeight="1">
      <c r="B83" s="29"/>
      <c r="C83" s="24" t="s">
        <v>30</v>
      </c>
      <c r="F83" s="22" t="str">
        <f>IF(E18="","",E18)</f>
        <v>Vyplň údaj</v>
      </c>
      <c r="I83" s="24" t="s">
        <v>36</v>
      </c>
      <c r="J83" s="27" t="str">
        <f>E24</f>
        <v>vs-studio s.r.o.</v>
      </c>
      <c r="L83" s="29"/>
    </row>
    <row r="84" spans="2:65" s="1" customFormat="1" ht="10.35" customHeight="1">
      <c r="B84" s="29"/>
      <c r="L84" s="29"/>
    </row>
    <row r="85" spans="2:65" s="10" customFormat="1" ht="29.25" customHeight="1">
      <c r="B85" s="104"/>
      <c r="C85" s="105" t="s">
        <v>114</v>
      </c>
      <c r="D85" s="106" t="s">
        <v>58</v>
      </c>
      <c r="E85" s="106" t="s">
        <v>54</v>
      </c>
      <c r="F85" s="106" t="s">
        <v>55</v>
      </c>
      <c r="G85" s="106" t="s">
        <v>115</v>
      </c>
      <c r="H85" s="106" t="s">
        <v>116</v>
      </c>
      <c r="I85" s="106" t="s">
        <v>117</v>
      </c>
      <c r="J85" s="106" t="s">
        <v>109</v>
      </c>
      <c r="K85" s="107" t="s">
        <v>118</v>
      </c>
      <c r="L85" s="104"/>
      <c r="M85" s="53" t="s">
        <v>19</v>
      </c>
      <c r="N85" s="54" t="s">
        <v>43</v>
      </c>
      <c r="O85" s="54" t="s">
        <v>119</v>
      </c>
      <c r="P85" s="54" t="s">
        <v>120</v>
      </c>
      <c r="Q85" s="54" t="s">
        <v>121</v>
      </c>
      <c r="R85" s="54" t="s">
        <v>122</v>
      </c>
      <c r="S85" s="54" t="s">
        <v>123</v>
      </c>
      <c r="T85" s="55" t="s">
        <v>124</v>
      </c>
    </row>
    <row r="86" spans="2:65" s="1" customFormat="1" ht="22.9" customHeight="1">
      <c r="B86" s="29"/>
      <c r="C86" s="58" t="s">
        <v>125</v>
      </c>
      <c r="J86" s="108">
        <f>BK86</f>
        <v>0</v>
      </c>
      <c r="L86" s="29"/>
      <c r="M86" s="56"/>
      <c r="N86" s="47"/>
      <c r="O86" s="47"/>
      <c r="P86" s="109">
        <f>P87+P88+P89+P94+P116</f>
        <v>0</v>
      </c>
      <c r="Q86" s="47"/>
      <c r="R86" s="109">
        <f>R87+R88+R89+R94+R116</f>
        <v>0.226324</v>
      </c>
      <c r="S86" s="47"/>
      <c r="T86" s="110">
        <f>T87+T88+T89+T94+T116</f>
        <v>0</v>
      </c>
      <c r="AT86" s="14" t="s">
        <v>72</v>
      </c>
      <c r="AU86" s="14" t="s">
        <v>110</v>
      </c>
      <c r="BK86" s="111">
        <f>BK87+BK88+BK89+BK94+BK116</f>
        <v>0</v>
      </c>
    </row>
    <row r="87" spans="2:65" s="1" customFormat="1" ht="16.5" customHeight="1">
      <c r="B87" s="29"/>
      <c r="C87" s="152" t="s">
        <v>81</v>
      </c>
      <c r="D87" s="152" t="s">
        <v>189</v>
      </c>
      <c r="E87" s="153" t="s">
        <v>266</v>
      </c>
      <c r="F87" s="154" t="s">
        <v>267</v>
      </c>
      <c r="G87" s="155" t="s">
        <v>133</v>
      </c>
      <c r="H87" s="156">
        <v>1.2</v>
      </c>
      <c r="I87" s="157"/>
      <c r="J87" s="158">
        <f>ROUND(I87*H87,2)</f>
        <v>0</v>
      </c>
      <c r="K87" s="154" t="s">
        <v>134</v>
      </c>
      <c r="L87" s="159"/>
      <c r="M87" s="160" t="s">
        <v>19</v>
      </c>
      <c r="N87" s="161" t="s">
        <v>45</v>
      </c>
      <c r="P87" s="133">
        <f>O87*H87</f>
        <v>0</v>
      </c>
      <c r="Q87" s="133">
        <v>1.9E-2</v>
      </c>
      <c r="R87" s="133">
        <f>Q87*H87</f>
        <v>2.2799999999999997E-2</v>
      </c>
      <c r="S87" s="133">
        <v>0</v>
      </c>
      <c r="T87" s="134">
        <f>S87*H87</f>
        <v>0</v>
      </c>
      <c r="AR87" s="135" t="s">
        <v>192</v>
      </c>
      <c r="AT87" s="135" t="s">
        <v>189</v>
      </c>
      <c r="AU87" s="135" t="s">
        <v>73</v>
      </c>
      <c r="AY87" s="14" t="s">
        <v>128</v>
      </c>
      <c r="BE87" s="136">
        <f>IF(N87="základní",J87,0)</f>
        <v>0</v>
      </c>
      <c r="BF87" s="136">
        <f>IF(N87="snížená",J87,0)</f>
        <v>0</v>
      </c>
      <c r="BG87" s="136">
        <f>IF(N87="zákl. přenesená",J87,0)</f>
        <v>0</v>
      </c>
      <c r="BH87" s="136">
        <f>IF(N87="sníž. přenesená",J87,0)</f>
        <v>0</v>
      </c>
      <c r="BI87" s="136">
        <f>IF(N87="nulová",J87,0)</f>
        <v>0</v>
      </c>
      <c r="BJ87" s="14" t="s">
        <v>136</v>
      </c>
      <c r="BK87" s="136">
        <f>ROUND(I87*H87,2)</f>
        <v>0</v>
      </c>
      <c r="BL87" s="14" t="s">
        <v>135</v>
      </c>
      <c r="BM87" s="135" t="s">
        <v>268</v>
      </c>
    </row>
    <row r="88" spans="2:65" s="12" customFormat="1" ht="11.25">
      <c r="B88" s="141"/>
      <c r="D88" s="142" t="s">
        <v>140</v>
      </c>
      <c r="E88" s="143" t="s">
        <v>19</v>
      </c>
      <c r="F88" s="144" t="s">
        <v>269</v>
      </c>
      <c r="H88" s="145">
        <v>1.2</v>
      </c>
      <c r="I88" s="146"/>
      <c r="L88" s="141"/>
      <c r="M88" s="147"/>
      <c r="T88" s="148"/>
      <c r="AT88" s="143" t="s">
        <v>140</v>
      </c>
      <c r="AU88" s="143" t="s">
        <v>73</v>
      </c>
      <c r="AV88" s="12" t="s">
        <v>136</v>
      </c>
      <c r="AW88" s="12" t="s">
        <v>35</v>
      </c>
      <c r="AX88" s="12" t="s">
        <v>81</v>
      </c>
      <c r="AY88" s="143" t="s">
        <v>128</v>
      </c>
    </row>
    <row r="89" spans="2:65" s="11" customFormat="1" ht="25.9" customHeight="1">
      <c r="B89" s="112"/>
      <c r="D89" s="113" t="s">
        <v>72</v>
      </c>
      <c r="E89" s="114" t="s">
        <v>126</v>
      </c>
      <c r="F89" s="114" t="s">
        <v>127</v>
      </c>
      <c r="I89" s="115"/>
      <c r="J89" s="116">
        <f>BK89</f>
        <v>0</v>
      </c>
      <c r="L89" s="112"/>
      <c r="M89" s="117"/>
      <c r="P89" s="118">
        <f>P90</f>
        <v>0</v>
      </c>
      <c r="R89" s="118">
        <f>R90</f>
        <v>9.2400000000000013E-4</v>
      </c>
      <c r="T89" s="119">
        <f>T90</f>
        <v>0</v>
      </c>
      <c r="AR89" s="113" t="s">
        <v>81</v>
      </c>
      <c r="AT89" s="120" t="s">
        <v>72</v>
      </c>
      <c r="AU89" s="120" t="s">
        <v>73</v>
      </c>
      <c r="AY89" s="113" t="s">
        <v>128</v>
      </c>
      <c r="BK89" s="121">
        <f>BK90</f>
        <v>0</v>
      </c>
    </row>
    <row r="90" spans="2:65" s="11" customFormat="1" ht="22.9" customHeight="1">
      <c r="B90" s="112"/>
      <c r="D90" s="113" t="s">
        <v>72</v>
      </c>
      <c r="E90" s="122" t="s">
        <v>171</v>
      </c>
      <c r="F90" s="122" t="s">
        <v>194</v>
      </c>
      <c r="I90" s="115"/>
      <c r="J90" s="123">
        <f>BK90</f>
        <v>0</v>
      </c>
      <c r="L90" s="112"/>
      <c r="M90" s="117"/>
      <c r="P90" s="118">
        <f>SUM(P91:P93)</f>
        <v>0</v>
      </c>
      <c r="R90" s="118">
        <f>SUM(R91:R93)</f>
        <v>9.2400000000000013E-4</v>
      </c>
      <c r="T90" s="119">
        <f>SUM(T91:T93)</f>
        <v>0</v>
      </c>
      <c r="AR90" s="113" t="s">
        <v>81</v>
      </c>
      <c r="AT90" s="120" t="s">
        <v>72</v>
      </c>
      <c r="AU90" s="120" t="s">
        <v>81</v>
      </c>
      <c r="AY90" s="113" t="s">
        <v>128</v>
      </c>
      <c r="BK90" s="121">
        <f>SUM(BK91:BK93)</f>
        <v>0</v>
      </c>
    </row>
    <row r="91" spans="2:65" s="1" customFormat="1" ht="16.5" customHeight="1">
      <c r="B91" s="29"/>
      <c r="C91" s="124" t="s">
        <v>136</v>
      </c>
      <c r="D91" s="124" t="s">
        <v>130</v>
      </c>
      <c r="E91" s="125" t="s">
        <v>270</v>
      </c>
      <c r="F91" s="126" t="s">
        <v>271</v>
      </c>
      <c r="G91" s="127" t="s">
        <v>228</v>
      </c>
      <c r="H91" s="128">
        <v>4.4000000000000004</v>
      </c>
      <c r="I91" s="129"/>
      <c r="J91" s="130">
        <f>ROUND(I91*H91,2)</f>
        <v>0</v>
      </c>
      <c r="K91" s="126" t="s">
        <v>134</v>
      </c>
      <c r="L91" s="29"/>
      <c r="M91" s="131" t="s">
        <v>19</v>
      </c>
      <c r="N91" s="132" t="s">
        <v>45</v>
      </c>
      <c r="P91" s="133">
        <f>O91*H91</f>
        <v>0</v>
      </c>
      <c r="Q91" s="133">
        <v>2.1000000000000001E-4</v>
      </c>
      <c r="R91" s="133">
        <f>Q91*H91</f>
        <v>9.2400000000000013E-4</v>
      </c>
      <c r="S91" s="133">
        <v>0</v>
      </c>
      <c r="T91" s="134">
        <f>S91*H91</f>
        <v>0</v>
      </c>
      <c r="AR91" s="135" t="s">
        <v>135</v>
      </c>
      <c r="AT91" s="135" t="s">
        <v>130</v>
      </c>
      <c r="AU91" s="135" t="s">
        <v>136</v>
      </c>
      <c r="AY91" s="14" t="s">
        <v>128</v>
      </c>
      <c r="BE91" s="136">
        <f>IF(N91="základní",J91,0)</f>
        <v>0</v>
      </c>
      <c r="BF91" s="136">
        <f>IF(N91="snížená",J91,0)</f>
        <v>0</v>
      </c>
      <c r="BG91" s="136">
        <f>IF(N91="zákl. přenesená",J91,0)</f>
        <v>0</v>
      </c>
      <c r="BH91" s="136">
        <f>IF(N91="sníž. přenesená",J91,0)</f>
        <v>0</v>
      </c>
      <c r="BI91" s="136">
        <f>IF(N91="nulová",J91,0)</f>
        <v>0</v>
      </c>
      <c r="BJ91" s="14" t="s">
        <v>136</v>
      </c>
      <c r="BK91" s="136">
        <f>ROUND(I91*H91,2)</f>
        <v>0</v>
      </c>
      <c r="BL91" s="14" t="s">
        <v>135</v>
      </c>
      <c r="BM91" s="135" t="s">
        <v>272</v>
      </c>
    </row>
    <row r="92" spans="2:65" s="1" customFormat="1" ht="11.25">
      <c r="B92" s="29"/>
      <c r="D92" s="137" t="s">
        <v>138</v>
      </c>
      <c r="F92" s="138" t="s">
        <v>273</v>
      </c>
      <c r="I92" s="139"/>
      <c r="L92" s="29"/>
      <c r="M92" s="140"/>
      <c r="T92" s="50"/>
      <c r="AT92" s="14" t="s">
        <v>138</v>
      </c>
      <c r="AU92" s="14" t="s">
        <v>136</v>
      </c>
    </row>
    <row r="93" spans="2:65" s="12" customFormat="1" ht="11.25">
      <c r="B93" s="141"/>
      <c r="D93" s="142" t="s">
        <v>140</v>
      </c>
      <c r="E93" s="143" t="s">
        <v>19</v>
      </c>
      <c r="F93" s="144" t="s">
        <v>274</v>
      </c>
      <c r="H93" s="145">
        <v>4.4000000000000004</v>
      </c>
      <c r="I93" s="146"/>
      <c r="L93" s="141"/>
      <c r="M93" s="147"/>
      <c r="T93" s="148"/>
      <c r="AT93" s="143" t="s">
        <v>140</v>
      </c>
      <c r="AU93" s="143" t="s">
        <v>136</v>
      </c>
      <c r="AV93" s="12" t="s">
        <v>136</v>
      </c>
      <c r="AW93" s="12" t="s">
        <v>35</v>
      </c>
      <c r="AX93" s="12" t="s">
        <v>81</v>
      </c>
      <c r="AY93" s="143" t="s">
        <v>128</v>
      </c>
    </row>
    <row r="94" spans="2:65" s="11" customFormat="1" ht="25.9" customHeight="1">
      <c r="B94" s="112"/>
      <c r="D94" s="113" t="s">
        <v>72</v>
      </c>
      <c r="E94" s="114" t="s">
        <v>221</v>
      </c>
      <c r="F94" s="114" t="s">
        <v>222</v>
      </c>
      <c r="I94" s="115"/>
      <c r="J94" s="116">
        <f>BK94</f>
        <v>0</v>
      </c>
      <c r="L94" s="112"/>
      <c r="M94" s="117"/>
      <c r="P94" s="118">
        <f>P95+P102</f>
        <v>0</v>
      </c>
      <c r="R94" s="118">
        <f>R95+R102</f>
        <v>0.2026</v>
      </c>
      <c r="T94" s="119">
        <f>T95+T102</f>
        <v>0</v>
      </c>
      <c r="AR94" s="113" t="s">
        <v>136</v>
      </c>
      <c r="AT94" s="120" t="s">
        <v>72</v>
      </c>
      <c r="AU94" s="120" t="s">
        <v>73</v>
      </c>
      <c r="AY94" s="113" t="s">
        <v>128</v>
      </c>
      <c r="BK94" s="121">
        <f>BK95+BK102</f>
        <v>0</v>
      </c>
    </row>
    <row r="95" spans="2:65" s="11" customFormat="1" ht="22.9" customHeight="1">
      <c r="B95" s="112"/>
      <c r="D95" s="113" t="s">
        <v>72</v>
      </c>
      <c r="E95" s="122" t="s">
        <v>275</v>
      </c>
      <c r="F95" s="122" t="s">
        <v>276</v>
      </c>
      <c r="I95" s="115"/>
      <c r="J95" s="123">
        <f>BK95</f>
        <v>0</v>
      </c>
      <c r="L95" s="112"/>
      <c r="M95" s="117"/>
      <c r="P95" s="118">
        <f>SUM(P96:P101)</f>
        <v>0</v>
      </c>
      <c r="R95" s="118">
        <f>SUM(R96:R101)</f>
        <v>0</v>
      </c>
      <c r="T95" s="119">
        <f>SUM(T96:T101)</f>
        <v>0</v>
      </c>
      <c r="AR95" s="113" t="s">
        <v>136</v>
      </c>
      <c r="AT95" s="120" t="s">
        <v>72</v>
      </c>
      <c r="AU95" s="120" t="s">
        <v>81</v>
      </c>
      <c r="AY95" s="113" t="s">
        <v>128</v>
      </c>
      <c r="BK95" s="121">
        <f>SUM(BK96:BK101)</f>
        <v>0</v>
      </c>
    </row>
    <row r="96" spans="2:65" s="1" customFormat="1" ht="24.2" customHeight="1">
      <c r="B96" s="29"/>
      <c r="C96" s="124" t="s">
        <v>225</v>
      </c>
      <c r="D96" s="124" t="s">
        <v>130</v>
      </c>
      <c r="E96" s="125" t="s">
        <v>277</v>
      </c>
      <c r="F96" s="126" t="s">
        <v>278</v>
      </c>
      <c r="G96" s="127" t="s">
        <v>218</v>
      </c>
      <c r="H96" s="128">
        <v>1</v>
      </c>
      <c r="I96" s="129"/>
      <c r="J96" s="130">
        <f>ROUND(I96*H96,2)</f>
        <v>0</v>
      </c>
      <c r="K96" s="126" t="s">
        <v>134</v>
      </c>
      <c r="L96" s="29"/>
      <c r="M96" s="131" t="s">
        <v>19</v>
      </c>
      <c r="N96" s="132" t="s">
        <v>45</v>
      </c>
      <c r="P96" s="133">
        <f>O96*H96</f>
        <v>0</v>
      </c>
      <c r="Q96" s="133">
        <v>0</v>
      </c>
      <c r="R96" s="133">
        <f>Q96*H96</f>
        <v>0</v>
      </c>
      <c r="S96" s="133">
        <v>0</v>
      </c>
      <c r="T96" s="134">
        <f>S96*H96</f>
        <v>0</v>
      </c>
      <c r="AR96" s="135" t="s">
        <v>229</v>
      </c>
      <c r="AT96" s="135" t="s">
        <v>130</v>
      </c>
      <c r="AU96" s="135" t="s">
        <v>136</v>
      </c>
      <c r="AY96" s="14" t="s">
        <v>128</v>
      </c>
      <c r="BE96" s="136">
        <f>IF(N96="základní",J96,0)</f>
        <v>0</v>
      </c>
      <c r="BF96" s="136">
        <f>IF(N96="snížená",J96,0)</f>
        <v>0</v>
      </c>
      <c r="BG96" s="136">
        <f>IF(N96="zákl. přenesená",J96,0)</f>
        <v>0</v>
      </c>
      <c r="BH96" s="136">
        <f>IF(N96="sníž. přenesená",J96,0)</f>
        <v>0</v>
      </c>
      <c r="BI96" s="136">
        <f>IF(N96="nulová",J96,0)</f>
        <v>0</v>
      </c>
      <c r="BJ96" s="14" t="s">
        <v>136</v>
      </c>
      <c r="BK96" s="136">
        <f>ROUND(I96*H96,2)</f>
        <v>0</v>
      </c>
      <c r="BL96" s="14" t="s">
        <v>229</v>
      </c>
      <c r="BM96" s="135" t="s">
        <v>279</v>
      </c>
    </row>
    <row r="97" spans="2:65" s="1" customFormat="1" ht="11.25">
      <c r="B97" s="29"/>
      <c r="D97" s="137" t="s">
        <v>138</v>
      </c>
      <c r="F97" s="138" t="s">
        <v>280</v>
      </c>
      <c r="I97" s="139"/>
      <c r="L97" s="29"/>
      <c r="M97" s="140"/>
      <c r="T97" s="50"/>
      <c r="AT97" s="14" t="s">
        <v>138</v>
      </c>
      <c r="AU97" s="14" t="s">
        <v>136</v>
      </c>
    </row>
    <row r="98" spans="2:65" s="12" customFormat="1" ht="11.25">
      <c r="B98" s="141"/>
      <c r="D98" s="142" t="s">
        <v>140</v>
      </c>
      <c r="E98" s="143" t="s">
        <v>19</v>
      </c>
      <c r="F98" s="144" t="s">
        <v>81</v>
      </c>
      <c r="H98" s="145">
        <v>1</v>
      </c>
      <c r="I98" s="146"/>
      <c r="L98" s="141"/>
      <c r="M98" s="147"/>
      <c r="T98" s="148"/>
      <c r="AT98" s="143" t="s">
        <v>140</v>
      </c>
      <c r="AU98" s="143" t="s">
        <v>136</v>
      </c>
      <c r="AV98" s="12" t="s">
        <v>136</v>
      </c>
      <c r="AW98" s="12" t="s">
        <v>35</v>
      </c>
      <c r="AX98" s="12" t="s">
        <v>81</v>
      </c>
      <c r="AY98" s="143" t="s">
        <v>128</v>
      </c>
    </row>
    <row r="99" spans="2:65" s="1" customFormat="1" ht="24.2" customHeight="1">
      <c r="B99" s="29"/>
      <c r="C99" s="124" t="s">
        <v>254</v>
      </c>
      <c r="D99" s="124" t="s">
        <v>130</v>
      </c>
      <c r="E99" s="125" t="s">
        <v>281</v>
      </c>
      <c r="F99" s="126" t="s">
        <v>282</v>
      </c>
      <c r="G99" s="127" t="s">
        <v>218</v>
      </c>
      <c r="H99" s="128">
        <v>1</v>
      </c>
      <c r="I99" s="129"/>
      <c r="J99" s="130">
        <f>ROUND(I99*H99,2)</f>
        <v>0</v>
      </c>
      <c r="K99" s="126" t="s">
        <v>134</v>
      </c>
      <c r="L99" s="29"/>
      <c r="M99" s="131" t="s">
        <v>19</v>
      </c>
      <c r="N99" s="132" t="s">
        <v>45</v>
      </c>
      <c r="P99" s="133">
        <f>O99*H99</f>
        <v>0</v>
      </c>
      <c r="Q99" s="133">
        <v>0</v>
      </c>
      <c r="R99" s="133">
        <f>Q99*H99</f>
        <v>0</v>
      </c>
      <c r="S99" s="133">
        <v>0</v>
      </c>
      <c r="T99" s="134">
        <f>S99*H99</f>
        <v>0</v>
      </c>
      <c r="AR99" s="135" t="s">
        <v>229</v>
      </c>
      <c r="AT99" s="135" t="s">
        <v>130</v>
      </c>
      <c r="AU99" s="135" t="s">
        <v>136</v>
      </c>
      <c r="AY99" s="14" t="s">
        <v>128</v>
      </c>
      <c r="BE99" s="136">
        <f>IF(N99="základní",J99,0)</f>
        <v>0</v>
      </c>
      <c r="BF99" s="136">
        <f>IF(N99="snížená",J99,0)</f>
        <v>0</v>
      </c>
      <c r="BG99" s="136">
        <f>IF(N99="zákl. přenesená",J99,0)</f>
        <v>0</v>
      </c>
      <c r="BH99" s="136">
        <f>IF(N99="sníž. přenesená",J99,0)</f>
        <v>0</v>
      </c>
      <c r="BI99" s="136">
        <f>IF(N99="nulová",J99,0)</f>
        <v>0</v>
      </c>
      <c r="BJ99" s="14" t="s">
        <v>136</v>
      </c>
      <c r="BK99" s="136">
        <f>ROUND(I99*H99,2)</f>
        <v>0</v>
      </c>
      <c r="BL99" s="14" t="s">
        <v>229</v>
      </c>
      <c r="BM99" s="135" t="s">
        <v>283</v>
      </c>
    </row>
    <row r="100" spans="2:65" s="1" customFormat="1" ht="11.25">
      <c r="B100" s="29"/>
      <c r="D100" s="137" t="s">
        <v>138</v>
      </c>
      <c r="F100" s="138" t="s">
        <v>284</v>
      </c>
      <c r="I100" s="139"/>
      <c r="L100" s="29"/>
      <c r="M100" s="140"/>
      <c r="T100" s="50"/>
      <c r="AT100" s="14" t="s">
        <v>138</v>
      </c>
      <c r="AU100" s="14" t="s">
        <v>136</v>
      </c>
    </row>
    <row r="101" spans="2:65" s="12" customFormat="1" ht="11.25">
      <c r="B101" s="141"/>
      <c r="D101" s="142" t="s">
        <v>140</v>
      </c>
      <c r="E101" s="143" t="s">
        <v>19</v>
      </c>
      <c r="F101" s="144" t="s">
        <v>81</v>
      </c>
      <c r="H101" s="145">
        <v>1</v>
      </c>
      <c r="I101" s="146"/>
      <c r="L101" s="141"/>
      <c r="M101" s="147"/>
      <c r="T101" s="148"/>
      <c r="AT101" s="143" t="s">
        <v>140</v>
      </c>
      <c r="AU101" s="143" t="s">
        <v>136</v>
      </c>
      <c r="AV101" s="12" t="s">
        <v>136</v>
      </c>
      <c r="AW101" s="12" t="s">
        <v>35</v>
      </c>
      <c r="AX101" s="12" t="s">
        <v>81</v>
      </c>
      <c r="AY101" s="143" t="s">
        <v>128</v>
      </c>
    </row>
    <row r="102" spans="2:65" s="11" customFormat="1" ht="22.9" customHeight="1">
      <c r="B102" s="112"/>
      <c r="D102" s="113" t="s">
        <v>72</v>
      </c>
      <c r="E102" s="122" t="s">
        <v>285</v>
      </c>
      <c r="F102" s="122" t="s">
        <v>286</v>
      </c>
      <c r="I102" s="115"/>
      <c r="J102" s="123">
        <f>BK102</f>
        <v>0</v>
      </c>
      <c r="L102" s="112"/>
      <c r="M102" s="117"/>
      <c r="P102" s="118">
        <f>SUM(P103:P115)</f>
        <v>0</v>
      </c>
      <c r="R102" s="118">
        <f>SUM(R103:R115)</f>
        <v>0.2026</v>
      </c>
      <c r="T102" s="119">
        <f>SUM(T103:T115)</f>
        <v>0</v>
      </c>
      <c r="AR102" s="113" t="s">
        <v>136</v>
      </c>
      <c r="AT102" s="120" t="s">
        <v>72</v>
      </c>
      <c r="AU102" s="120" t="s">
        <v>81</v>
      </c>
      <c r="AY102" s="113" t="s">
        <v>128</v>
      </c>
      <c r="BK102" s="121">
        <f>SUM(BK103:BK115)</f>
        <v>0</v>
      </c>
    </row>
    <row r="103" spans="2:65" s="1" customFormat="1" ht="16.5" customHeight="1">
      <c r="B103" s="29"/>
      <c r="C103" s="124" t="s">
        <v>142</v>
      </c>
      <c r="D103" s="124" t="s">
        <v>130</v>
      </c>
      <c r="E103" s="125" t="s">
        <v>287</v>
      </c>
      <c r="F103" s="126" t="s">
        <v>288</v>
      </c>
      <c r="G103" s="127" t="s">
        <v>228</v>
      </c>
      <c r="H103" s="128">
        <v>1</v>
      </c>
      <c r="I103" s="129"/>
      <c r="J103" s="130">
        <f>ROUND(I103*H103,2)</f>
        <v>0</v>
      </c>
      <c r="K103" s="126" t="s">
        <v>134</v>
      </c>
      <c r="L103" s="29"/>
      <c r="M103" s="131" t="s">
        <v>19</v>
      </c>
      <c r="N103" s="132" t="s">
        <v>45</v>
      </c>
      <c r="P103" s="133">
        <f>O103*H103</f>
        <v>0</v>
      </c>
      <c r="Q103" s="133">
        <v>0</v>
      </c>
      <c r="R103" s="133">
        <f>Q103*H103</f>
        <v>0</v>
      </c>
      <c r="S103" s="133">
        <v>0</v>
      </c>
      <c r="T103" s="134">
        <f>S103*H103</f>
        <v>0</v>
      </c>
      <c r="AR103" s="135" t="s">
        <v>229</v>
      </c>
      <c r="AT103" s="135" t="s">
        <v>130</v>
      </c>
      <c r="AU103" s="135" t="s">
        <v>136</v>
      </c>
      <c r="AY103" s="14" t="s">
        <v>128</v>
      </c>
      <c r="BE103" s="136">
        <f>IF(N103="základní",J103,0)</f>
        <v>0</v>
      </c>
      <c r="BF103" s="136">
        <f>IF(N103="snížená",J103,0)</f>
        <v>0</v>
      </c>
      <c r="BG103" s="136">
        <f>IF(N103="zákl. přenesená",J103,0)</f>
        <v>0</v>
      </c>
      <c r="BH103" s="136">
        <f>IF(N103="sníž. přenesená",J103,0)</f>
        <v>0</v>
      </c>
      <c r="BI103" s="136">
        <f>IF(N103="nulová",J103,0)</f>
        <v>0</v>
      </c>
      <c r="BJ103" s="14" t="s">
        <v>136</v>
      </c>
      <c r="BK103" s="136">
        <f>ROUND(I103*H103,2)</f>
        <v>0</v>
      </c>
      <c r="BL103" s="14" t="s">
        <v>229</v>
      </c>
      <c r="BM103" s="135" t="s">
        <v>289</v>
      </c>
    </row>
    <row r="104" spans="2:65" s="1" customFormat="1" ht="11.25">
      <c r="B104" s="29"/>
      <c r="D104" s="137" t="s">
        <v>138</v>
      </c>
      <c r="F104" s="138" t="s">
        <v>290</v>
      </c>
      <c r="I104" s="139"/>
      <c r="L104" s="29"/>
      <c r="M104" s="140"/>
      <c r="T104" s="50"/>
      <c r="AT104" s="14" t="s">
        <v>138</v>
      </c>
      <c r="AU104" s="14" t="s">
        <v>136</v>
      </c>
    </row>
    <row r="105" spans="2:65" s="12" customFormat="1" ht="11.25">
      <c r="B105" s="141"/>
      <c r="D105" s="142" t="s">
        <v>140</v>
      </c>
      <c r="E105" s="143" t="s">
        <v>19</v>
      </c>
      <c r="F105" s="144" t="s">
        <v>81</v>
      </c>
      <c r="H105" s="145">
        <v>1</v>
      </c>
      <c r="I105" s="146"/>
      <c r="L105" s="141"/>
      <c r="M105" s="147"/>
      <c r="T105" s="148"/>
      <c r="AT105" s="143" t="s">
        <v>140</v>
      </c>
      <c r="AU105" s="143" t="s">
        <v>136</v>
      </c>
      <c r="AV105" s="12" t="s">
        <v>136</v>
      </c>
      <c r="AW105" s="12" t="s">
        <v>35</v>
      </c>
      <c r="AX105" s="12" t="s">
        <v>81</v>
      </c>
      <c r="AY105" s="143" t="s">
        <v>128</v>
      </c>
    </row>
    <row r="106" spans="2:65" s="1" customFormat="1" ht="16.5" customHeight="1">
      <c r="B106" s="29"/>
      <c r="C106" s="152" t="s">
        <v>135</v>
      </c>
      <c r="D106" s="152" t="s">
        <v>189</v>
      </c>
      <c r="E106" s="153" t="s">
        <v>291</v>
      </c>
      <c r="F106" s="154" t="s">
        <v>292</v>
      </c>
      <c r="G106" s="155" t="s">
        <v>228</v>
      </c>
      <c r="H106" s="156">
        <v>1</v>
      </c>
      <c r="I106" s="157"/>
      <c r="J106" s="158">
        <f>ROUND(I106*H106,2)</f>
        <v>0</v>
      </c>
      <c r="K106" s="154" t="s">
        <v>134</v>
      </c>
      <c r="L106" s="159"/>
      <c r="M106" s="160" t="s">
        <v>19</v>
      </c>
      <c r="N106" s="161" t="s">
        <v>45</v>
      </c>
      <c r="P106" s="133">
        <f>O106*H106</f>
        <v>0</v>
      </c>
      <c r="Q106" s="133">
        <v>4.0000000000000002E-4</v>
      </c>
      <c r="R106" s="133">
        <f>Q106*H106</f>
        <v>4.0000000000000002E-4</v>
      </c>
      <c r="S106" s="133">
        <v>0</v>
      </c>
      <c r="T106" s="134">
        <f>S106*H106</f>
        <v>0</v>
      </c>
      <c r="AR106" s="135" t="s">
        <v>243</v>
      </c>
      <c r="AT106" s="135" t="s">
        <v>189</v>
      </c>
      <c r="AU106" s="135" t="s">
        <v>136</v>
      </c>
      <c r="AY106" s="14" t="s">
        <v>128</v>
      </c>
      <c r="BE106" s="136">
        <f>IF(N106="základní",J106,0)</f>
        <v>0</v>
      </c>
      <c r="BF106" s="136">
        <f>IF(N106="snížená",J106,0)</f>
        <v>0</v>
      </c>
      <c r="BG106" s="136">
        <f>IF(N106="zákl. přenesená",J106,0)</f>
        <v>0</v>
      </c>
      <c r="BH106" s="136">
        <f>IF(N106="sníž. přenesená",J106,0)</f>
        <v>0</v>
      </c>
      <c r="BI106" s="136">
        <f>IF(N106="nulová",J106,0)</f>
        <v>0</v>
      </c>
      <c r="BJ106" s="14" t="s">
        <v>136</v>
      </c>
      <c r="BK106" s="136">
        <f>ROUND(I106*H106,2)</f>
        <v>0</v>
      </c>
      <c r="BL106" s="14" t="s">
        <v>229</v>
      </c>
      <c r="BM106" s="135" t="s">
        <v>293</v>
      </c>
    </row>
    <row r="107" spans="2:65" s="1" customFormat="1" ht="24.2" customHeight="1">
      <c r="B107" s="29"/>
      <c r="C107" s="124" t="s">
        <v>165</v>
      </c>
      <c r="D107" s="124" t="s">
        <v>130</v>
      </c>
      <c r="E107" s="125" t="s">
        <v>294</v>
      </c>
      <c r="F107" s="126" t="s">
        <v>295</v>
      </c>
      <c r="G107" s="127" t="s">
        <v>228</v>
      </c>
      <c r="H107" s="128">
        <v>1</v>
      </c>
      <c r="I107" s="129"/>
      <c r="J107" s="130">
        <f>ROUND(I107*H107,2)</f>
        <v>0</v>
      </c>
      <c r="K107" s="126" t="s">
        <v>134</v>
      </c>
      <c r="L107" s="29"/>
      <c r="M107" s="131" t="s">
        <v>19</v>
      </c>
      <c r="N107" s="132" t="s">
        <v>45</v>
      </c>
      <c r="P107" s="133">
        <f>O107*H107</f>
        <v>0</v>
      </c>
      <c r="Q107" s="133">
        <v>0</v>
      </c>
      <c r="R107" s="133">
        <f>Q107*H107</f>
        <v>0</v>
      </c>
      <c r="S107" s="133">
        <v>0</v>
      </c>
      <c r="T107" s="134">
        <f>S107*H107</f>
        <v>0</v>
      </c>
      <c r="AR107" s="135" t="s">
        <v>229</v>
      </c>
      <c r="AT107" s="135" t="s">
        <v>130</v>
      </c>
      <c r="AU107" s="135" t="s">
        <v>136</v>
      </c>
      <c r="AY107" s="14" t="s">
        <v>128</v>
      </c>
      <c r="BE107" s="136">
        <f>IF(N107="základní",J107,0)</f>
        <v>0</v>
      </c>
      <c r="BF107" s="136">
        <f>IF(N107="snížená",J107,0)</f>
        <v>0</v>
      </c>
      <c r="BG107" s="136">
        <f>IF(N107="zákl. přenesená",J107,0)</f>
        <v>0</v>
      </c>
      <c r="BH107" s="136">
        <f>IF(N107="sníž. přenesená",J107,0)</f>
        <v>0</v>
      </c>
      <c r="BI107" s="136">
        <f>IF(N107="nulová",J107,0)</f>
        <v>0</v>
      </c>
      <c r="BJ107" s="14" t="s">
        <v>136</v>
      </c>
      <c r="BK107" s="136">
        <f>ROUND(I107*H107,2)</f>
        <v>0</v>
      </c>
      <c r="BL107" s="14" t="s">
        <v>229</v>
      </c>
      <c r="BM107" s="135" t="s">
        <v>296</v>
      </c>
    </row>
    <row r="108" spans="2:65" s="1" customFormat="1" ht="11.25">
      <c r="B108" s="29"/>
      <c r="D108" s="137" t="s">
        <v>138</v>
      </c>
      <c r="F108" s="138" t="s">
        <v>297</v>
      </c>
      <c r="I108" s="139"/>
      <c r="L108" s="29"/>
      <c r="M108" s="140"/>
      <c r="T108" s="50"/>
      <c r="AT108" s="14" t="s">
        <v>138</v>
      </c>
      <c r="AU108" s="14" t="s">
        <v>136</v>
      </c>
    </row>
    <row r="109" spans="2:65" s="12" customFormat="1" ht="11.25">
      <c r="B109" s="141"/>
      <c r="D109" s="142" t="s">
        <v>140</v>
      </c>
      <c r="E109" s="143" t="s">
        <v>19</v>
      </c>
      <c r="F109" s="144" t="s">
        <v>81</v>
      </c>
      <c r="H109" s="145">
        <v>1</v>
      </c>
      <c r="I109" s="146"/>
      <c r="L109" s="141"/>
      <c r="M109" s="147"/>
      <c r="T109" s="148"/>
      <c r="AT109" s="143" t="s">
        <v>140</v>
      </c>
      <c r="AU109" s="143" t="s">
        <v>136</v>
      </c>
      <c r="AV109" s="12" t="s">
        <v>136</v>
      </c>
      <c r="AW109" s="12" t="s">
        <v>35</v>
      </c>
      <c r="AX109" s="12" t="s">
        <v>81</v>
      </c>
      <c r="AY109" s="143" t="s">
        <v>128</v>
      </c>
    </row>
    <row r="110" spans="2:65" s="1" customFormat="1" ht="16.5" customHeight="1">
      <c r="B110" s="29"/>
      <c r="C110" s="152" t="s">
        <v>192</v>
      </c>
      <c r="D110" s="152" t="s">
        <v>189</v>
      </c>
      <c r="E110" s="153" t="s">
        <v>298</v>
      </c>
      <c r="F110" s="154" t="s">
        <v>299</v>
      </c>
      <c r="G110" s="155" t="s">
        <v>228</v>
      </c>
      <c r="H110" s="156">
        <v>1</v>
      </c>
      <c r="I110" s="157"/>
      <c r="J110" s="158">
        <f>ROUND(I110*H110,2)</f>
        <v>0</v>
      </c>
      <c r="K110" s="154" t="s">
        <v>134</v>
      </c>
      <c r="L110" s="159"/>
      <c r="M110" s="160" t="s">
        <v>19</v>
      </c>
      <c r="N110" s="161" t="s">
        <v>45</v>
      </c>
      <c r="P110" s="133">
        <f>O110*H110</f>
        <v>0</v>
      </c>
      <c r="Q110" s="133">
        <v>5.1999999999999998E-3</v>
      </c>
      <c r="R110" s="133">
        <f>Q110*H110</f>
        <v>5.1999999999999998E-3</v>
      </c>
      <c r="S110" s="133">
        <v>0</v>
      </c>
      <c r="T110" s="134">
        <f>S110*H110</f>
        <v>0</v>
      </c>
      <c r="AR110" s="135" t="s">
        <v>243</v>
      </c>
      <c r="AT110" s="135" t="s">
        <v>189</v>
      </c>
      <c r="AU110" s="135" t="s">
        <v>136</v>
      </c>
      <c r="AY110" s="14" t="s">
        <v>128</v>
      </c>
      <c r="BE110" s="136">
        <f>IF(N110="základní",J110,0)</f>
        <v>0</v>
      </c>
      <c r="BF110" s="136">
        <f>IF(N110="snížená",J110,0)</f>
        <v>0</v>
      </c>
      <c r="BG110" s="136">
        <f>IF(N110="zákl. přenesená",J110,0)</f>
        <v>0</v>
      </c>
      <c r="BH110" s="136">
        <f>IF(N110="sníž. přenesená",J110,0)</f>
        <v>0</v>
      </c>
      <c r="BI110" s="136">
        <f>IF(N110="nulová",J110,0)</f>
        <v>0</v>
      </c>
      <c r="BJ110" s="14" t="s">
        <v>136</v>
      </c>
      <c r="BK110" s="136">
        <f>ROUND(I110*H110,2)</f>
        <v>0</v>
      </c>
      <c r="BL110" s="14" t="s">
        <v>229</v>
      </c>
      <c r="BM110" s="135" t="s">
        <v>300</v>
      </c>
    </row>
    <row r="111" spans="2:65" s="1" customFormat="1" ht="21.75" customHeight="1">
      <c r="B111" s="29"/>
      <c r="C111" s="124" t="s">
        <v>159</v>
      </c>
      <c r="D111" s="124" t="s">
        <v>130</v>
      </c>
      <c r="E111" s="125" t="s">
        <v>301</v>
      </c>
      <c r="F111" s="126" t="s">
        <v>302</v>
      </c>
      <c r="G111" s="127" t="s">
        <v>209</v>
      </c>
      <c r="H111" s="128">
        <v>1</v>
      </c>
      <c r="I111" s="129"/>
      <c r="J111" s="130">
        <f>ROUND(I111*H111,2)</f>
        <v>0</v>
      </c>
      <c r="K111" s="126" t="s">
        <v>134</v>
      </c>
      <c r="L111" s="29"/>
      <c r="M111" s="131" t="s">
        <v>19</v>
      </c>
      <c r="N111" s="132" t="s">
        <v>45</v>
      </c>
      <c r="P111" s="133">
        <f>O111*H111</f>
        <v>0</v>
      </c>
      <c r="Q111" s="133">
        <v>0</v>
      </c>
      <c r="R111" s="133">
        <f>Q111*H111</f>
        <v>0</v>
      </c>
      <c r="S111" s="133">
        <v>0</v>
      </c>
      <c r="T111" s="134">
        <f>S111*H111</f>
        <v>0</v>
      </c>
      <c r="AR111" s="135" t="s">
        <v>229</v>
      </c>
      <c r="AT111" s="135" t="s">
        <v>130</v>
      </c>
      <c r="AU111" s="135" t="s">
        <v>136</v>
      </c>
      <c r="AY111" s="14" t="s">
        <v>128</v>
      </c>
      <c r="BE111" s="136">
        <f>IF(N111="základní",J111,0)</f>
        <v>0</v>
      </c>
      <c r="BF111" s="136">
        <f>IF(N111="snížená",J111,0)</f>
        <v>0</v>
      </c>
      <c r="BG111" s="136">
        <f>IF(N111="zákl. přenesená",J111,0)</f>
        <v>0</v>
      </c>
      <c r="BH111" s="136">
        <f>IF(N111="sníž. přenesená",J111,0)</f>
        <v>0</v>
      </c>
      <c r="BI111" s="136">
        <f>IF(N111="nulová",J111,0)</f>
        <v>0</v>
      </c>
      <c r="BJ111" s="14" t="s">
        <v>136</v>
      </c>
      <c r="BK111" s="136">
        <f>ROUND(I111*H111,2)</f>
        <v>0</v>
      </c>
      <c r="BL111" s="14" t="s">
        <v>229</v>
      </c>
      <c r="BM111" s="135" t="s">
        <v>303</v>
      </c>
    </row>
    <row r="112" spans="2:65" s="1" customFormat="1" ht="11.25">
      <c r="B112" s="29"/>
      <c r="D112" s="137" t="s">
        <v>138</v>
      </c>
      <c r="F112" s="138" t="s">
        <v>304</v>
      </c>
      <c r="I112" s="139"/>
      <c r="L112" s="29"/>
      <c r="M112" s="140"/>
      <c r="T112" s="50"/>
      <c r="AT112" s="14" t="s">
        <v>138</v>
      </c>
      <c r="AU112" s="14" t="s">
        <v>136</v>
      </c>
    </row>
    <row r="113" spans="2:65" s="12" customFormat="1" ht="11.25">
      <c r="B113" s="141"/>
      <c r="D113" s="142" t="s">
        <v>140</v>
      </c>
      <c r="E113" s="143" t="s">
        <v>19</v>
      </c>
      <c r="F113" s="144" t="s">
        <v>81</v>
      </c>
      <c r="H113" s="145">
        <v>1</v>
      </c>
      <c r="I113" s="146"/>
      <c r="L113" s="141"/>
      <c r="M113" s="147"/>
      <c r="T113" s="148"/>
      <c r="AT113" s="143" t="s">
        <v>140</v>
      </c>
      <c r="AU113" s="143" t="s">
        <v>136</v>
      </c>
      <c r="AV113" s="12" t="s">
        <v>136</v>
      </c>
      <c r="AW113" s="12" t="s">
        <v>35</v>
      </c>
      <c r="AX113" s="12" t="s">
        <v>81</v>
      </c>
      <c r="AY113" s="143" t="s">
        <v>128</v>
      </c>
    </row>
    <row r="114" spans="2:65" s="1" customFormat="1" ht="16.5" customHeight="1">
      <c r="B114" s="29"/>
      <c r="C114" s="152" t="s">
        <v>171</v>
      </c>
      <c r="D114" s="152" t="s">
        <v>189</v>
      </c>
      <c r="E114" s="153" t="s">
        <v>190</v>
      </c>
      <c r="F114" s="154" t="s">
        <v>305</v>
      </c>
      <c r="G114" s="155" t="s">
        <v>306</v>
      </c>
      <c r="H114" s="156">
        <v>1</v>
      </c>
      <c r="I114" s="157"/>
      <c r="J114" s="158">
        <f>ROUND(I114*H114,2)</f>
        <v>0</v>
      </c>
      <c r="K114" s="154" t="s">
        <v>19</v>
      </c>
      <c r="L114" s="159"/>
      <c r="M114" s="160" t="s">
        <v>19</v>
      </c>
      <c r="N114" s="161" t="s">
        <v>45</v>
      </c>
      <c r="P114" s="133">
        <f>O114*H114</f>
        <v>0</v>
      </c>
      <c r="Q114" s="133">
        <v>0.19700000000000001</v>
      </c>
      <c r="R114" s="133">
        <f>Q114*H114</f>
        <v>0.19700000000000001</v>
      </c>
      <c r="S114" s="133">
        <v>0</v>
      </c>
      <c r="T114" s="134">
        <f>S114*H114</f>
        <v>0</v>
      </c>
      <c r="AR114" s="135" t="s">
        <v>243</v>
      </c>
      <c r="AT114" s="135" t="s">
        <v>189</v>
      </c>
      <c r="AU114" s="135" t="s">
        <v>136</v>
      </c>
      <c r="AY114" s="14" t="s">
        <v>128</v>
      </c>
      <c r="BE114" s="136">
        <f>IF(N114="základní",J114,0)</f>
        <v>0</v>
      </c>
      <c r="BF114" s="136">
        <f>IF(N114="snížená",J114,0)</f>
        <v>0</v>
      </c>
      <c r="BG114" s="136">
        <f>IF(N114="zákl. přenesená",J114,0)</f>
        <v>0</v>
      </c>
      <c r="BH114" s="136">
        <f>IF(N114="sníž. přenesená",J114,0)</f>
        <v>0</v>
      </c>
      <c r="BI114" s="136">
        <f>IF(N114="nulová",J114,0)</f>
        <v>0</v>
      </c>
      <c r="BJ114" s="14" t="s">
        <v>136</v>
      </c>
      <c r="BK114" s="136">
        <f>ROUND(I114*H114,2)</f>
        <v>0</v>
      </c>
      <c r="BL114" s="14" t="s">
        <v>229</v>
      </c>
      <c r="BM114" s="135" t="s">
        <v>307</v>
      </c>
    </row>
    <row r="115" spans="2:65" s="12" customFormat="1" ht="11.25">
      <c r="B115" s="141"/>
      <c r="D115" s="142" t="s">
        <v>140</v>
      </c>
      <c r="E115" s="143" t="s">
        <v>19</v>
      </c>
      <c r="F115" s="144" t="s">
        <v>81</v>
      </c>
      <c r="H115" s="145">
        <v>1</v>
      </c>
      <c r="I115" s="146"/>
      <c r="L115" s="141"/>
      <c r="M115" s="147"/>
      <c r="T115" s="148"/>
      <c r="AT115" s="143" t="s">
        <v>140</v>
      </c>
      <c r="AU115" s="143" t="s">
        <v>136</v>
      </c>
      <c r="AV115" s="12" t="s">
        <v>136</v>
      </c>
      <c r="AW115" s="12" t="s">
        <v>35</v>
      </c>
      <c r="AX115" s="12" t="s">
        <v>81</v>
      </c>
      <c r="AY115" s="143" t="s">
        <v>128</v>
      </c>
    </row>
    <row r="116" spans="2:65" s="11" customFormat="1" ht="25.9" customHeight="1">
      <c r="B116" s="112"/>
      <c r="D116" s="113" t="s">
        <v>72</v>
      </c>
      <c r="E116" s="114" t="s">
        <v>189</v>
      </c>
      <c r="F116" s="114" t="s">
        <v>308</v>
      </c>
      <c r="I116" s="115"/>
      <c r="J116" s="116">
        <f>BK116</f>
        <v>0</v>
      </c>
      <c r="L116" s="112"/>
      <c r="M116" s="117"/>
      <c r="P116" s="118">
        <f>P117</f>
        <v>0</v>
      </c>
      <c r="R116" s="118">
        <f>R117</f>
        <v>0</v>
      </c>
      <c r="T116" s="119">
        <f>T117</f>
        <v>0</v>
      </c>
      <c r="AR116" s="113" t="s">
        <v>142</v>
      </c>
      <c r="AT116" s="120" t="s">
        <v>72</v>
      </c>
      <c r="AU116" s="120" t="s">
        <v>73</v>
      </c>
      <c r="AY116" s="113" t="s">
        <v>128</v>
      </c>
      <c r="BK116" s="121">
        <f>BK117</f>
        <v>0</v>
      </c>
    </row>
    <row r="117" spans="2:65" s="11" customFormat="1" ht="22.9" customHeight="1">
      <c r="B117" s="112"/>
      <c r="D117" s="113" t="s">
        <v>72</v>
      </c>
      <c r="E117" s="122" t="s">
        <v>309</v>
      </c>
      <c r="F117" s="122" t="s">
        <v>310</v>
      </c>
      <c r="I117" s="115"/>
      <c r="J117" s="123">
        <f>BK117</f>
        <v>0</v>
      </c>
      <c r="L117" s="112"/>
      <c r="M117" s="117"/>
      <c r="P117" s="118">
        <f>SUM(P118:P119)</f>
        <v>0</v>
      </c>
      <c r="R117" s="118">
        <f>SUM(R118:R119)</f>
        <v>0</v>
      </c>
      <c r="T117" s="119">
        <f>SUM(T118:T119)</f>
        <v>0</v>
      </c>
      <c r="AR117" s="113" t="s">
        <v>142</v>
      </c>
      <c r="AT117" s="120" t="s">
        <v>72</v>
      </c>
      <c r="AU117" s="120" t="s">
        <v>81</v>
      </c>
      <c r="AY117" s="113" t="s">
        <v>128</v>
      </c>
      <c r="BK117" s="121">
        <f>SUM(BK118:BK119)</f>
        <v>0</v>
      </c>
    </row>
    <row r="118" spans="2:65" s="1" customFormat="1" ht="21.75" customHeight="1">
      <c r="B118" s="29"/>
      <c r="C118" s="124" t="s">
        <v>200</v>
      </c>
      <c r="D118" s="124" t="s">
        <v>130</v>
      </c>
      <c r="E118" s="125" t="s">
        <v>311</v>
      </c>
      <c r="F118" s="126" t="s">
        <v>312</v>
      </c>
      <c r="G118" s="127" t="s">
        <v>313</v>
      </c>
      <c r="H118" s="128">
        <v>1</v>
      </c>
      <c r="I118" s="129"/>
      <c r="J118" s="130">
        <f>ROUND(I118*H118,2)</f>
        <v>0</v>
      </c>
      <c r="K118" s="126" t="s">
        <v>19</v>
      </c>
      <c r="L118" s="29"/>
      <c r="M118" s="131" t="s">
        <v>19</v>
      </c>
      <c r="N118" s="132" t="s">
        <v>45</v>
      </c>
      <c r="P118" s="133">
        <f>O118*H118</f>
        <v>0</v>
      </c>
      <c r="Q118" s="133">
        <v>0</v>
      </c>
      <c r="R118" s="133">
        <f>Q118*H118</f>
        <v>0</v>
      </c>
      <c r="S118" s="133">
        <v>0</v>
      </c>
      <c r="T118" s="134">
        <f>S118*H118</f>
        <v>0</v>
      </c>
      <c r="AR118" s="135" t="s">
        <v>314</v>
      </c>
      <c r="AT118" s="135" t="s">
        <v>130</v>
      </c>
      <c r="AU118" s="135" t="s">
        <v>136</v>
      </c>
      <c r="AY118" s="14" t="s">
        <v>128</v>
      </c>
      <c r="BE118" s="136">
        <f>IF(N118="základní",J118,0)</f>
        <v>0</v>
      </c>
      <c r="BF118" s="136">
        <f>IF(N118="snížená",J118,0)</f>
        <v>0</v>
      </c>
      <c r="BG118" s="136">
        <f>IF(N118="zákl. přenesená",J118,0)</f>
        <v>0</v>
      </c>
      <c r="BH118" s="136">
        <f>IF(N118="sníž. přenesená",J118,0)</f>
        <v>0</v>
      </c>
      <c r="BI118" s="136">
        <f>IF(N118="nulová",J118,0)</f>
        <v>0</v>
      </c>
      <c r="BJ118" s="14" t="s">
        <v>136</v>
      </c>
      <c r="BK118" s="136">
        <f>ROUND(I118*H118,2)</f>
        <v>0</v>
      </c>
      <c r="BL118" s="14" t="s">
        <v>314</v>
      </c>
      <c r="BM118" s="135" t="s">
        <v>315</v>
      </c>
    </row>
    <row r="119" spans="2:65" s="12" customFormat="1" ht="11.25">
      <c r="B119" s="141"/>
      <c r="D119" s="142" t="s">
        <v>140</v>
      </c>
      <c r="E119" s="143" t="s">
        <v>19</v>
      </c>
      <c r="F119" s="144" t="s">
        <v>81</v>
      </c>
      <c r="H119" s="145">
        <v>1</v>
      </c>
      <c r="I119" s="146"/>
      <c r="L119" s="141"/>
      <c r="M119" s="149"/>
      <c r="N119" s="150"/>
      <c r="O119" s="150"/>
      <c r="P119" s="150"/>
      <c r="Q119" s="150"/>
      <c r="R119" s="150"/>
      <c r="S119" s="150"/>
      <c r="T119" s="151"/>
      <c r="AT119" s="143" t="s">
        <v>140</v>
      </c>
      <c r="AU119" s="143" t="s">
        <v>136</v>
      </c>
      <c r="AV119" s="12" t="s">
        <v>136</v>
      </c>
      <c r="AW119" s="12" t="s">
        <v>35</v>
      </c>
      <c r="AX119" s="12" t="s">
        <v>81</v>
      </c>
      <c r="AY119" s="143" t="s">
        <v>128</v>
      </c>
    </row>
    <row r="120" spans="2:65" s="1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29"/>
    </row>
  </sheetData>
  <sheetProtection algorithmName="SHA-512" hashValue="Vad+KCM9O2jnmr6MBMBjDhj8qAjxrAiI4JY5w9IconxGy89O6v3Y9mqJRfIb7As+eKGrXAouC1sHNWSlyKx78g==" saltValue="8cdjxhkzClZfsUYN0xH6Op50vILTRBEJ+b3zNu+TZY6GLfjsC8/cFhi9Na7z7GfgFqQy187rCbNt0gOaiv813A==" spinCount="100000" sheet="1" objects="1" scenarios="1" formatColumns="0" formatRows="0" autoFilter="0"/>
  <autoFilter ref="C85:K119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300-000000000000}"/>
    <hyperlink ref="F97" r:id="rId2" xr:uid="{00000000-0004-0000-0300-000001000000}"/>
    <hyperlink ref="F100" r:id="rId3" xr:uid="{00000000-0004-0000-0300-000002000000}"/>
    <hyperlink ref="F104" r:id="rId4" xr:uid="{00000000-0004-0000-0300-000003000000}"/>
    <hyperlink ref="F108" r:id="rId5" xr:uid="{00000000-0004-0000-0300-000004000000}"/>
    <hyperlink ref="F112" r:id="rId6" xr:uid="{00000000-0004-0000-03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91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104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6" t="str">
        <f>'Rekapitulace stavby'!K6</f>
        <v>Stavební doplnění Rodinného domu - č.p. 1030, Letohrad</v>
      </c>
      <c r="F7" s="207"/>
      <c r="G7" s="207"/>
      <c r="H7" s="207"/>
      <c r="L7" s="17"/>
    </row>
    <row r="8" spans="2:46" s="1" customFormat="1" ht="12" customHeight="1">
      <c r="B8" s="29"/>
      <c r="D8" s="24" t="s">
        <v>105</v>
      </c>
      <c r="L8" s="29"/>
    </row>
    <row r="9" spans="2:46" s="1" customFormat="1" ht="16.5" customHeight="1">
      <c r="B9" s="29"/>
      <c r="E9" s="169" t="s">
        <v>316</v>
      </c>
      <c r="F9" s="208"/>
      <c r="G9" s="208"/>
      <c r="H9" s="20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260</v>
      </c>
      <c r="I15" s="24" t="s">
        <v>29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9" t="str">
        <f>'Rekapitulace stavby'!E14</f>
        <v>Vyplň údaj</v>
      </c>
      <c r="F18" s="190"/>
      <c r="G18" s="190"/>
      <c r="H18" s="190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customHeight="1">
      <c r="B21" s="29"/>
      <c r="E21" s="22" t="s">
        <v>261</v>
      </c>
      <c r="I21" s="24" t="s">
        <v>29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customHeight="1">
      <c r="B24" s="29"/>
      <c r="E24" s="22" t="s">
        <v>261</v>
      </c>
      <c r="I24" s="24" t="s">
        <v>29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195" t="s">
        <v>19</v>
      </c>
      <c r="F27" s="195"/>
      <c r="G27" s="195"/>
      <c r="H27" s="195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ROUND(J81,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ROUND((SUM(BE81:BE96)),  2)</f>
        <v>0</v>
      </c>
      <c r="I33" s="86">
        <v>0.21</v>
      </c>
      <c r="J33" s="85">
        <f>ROUND(((SUM(BE81:BE96))*I33),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ROUND((SUM(BF81:BF96)),  2)</f>
        <v>0</v>
      </c>
      <c r="I34" s="86">
        <v>0.12</v>
      </c>
      <c r="J34" s="85">
        <f>ROUND(((SUM(BF81:BF96))*I34),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ROUND((SUM(BG81:BG96)),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ROUND((SUM(BH81:BH96)),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ROUND((SUM(BI81:BI96)),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hidden="1" customHeight="1">
      <c r="B45" s="29"/>
      <c r="C45" s="18" t="s">
        <v>107</v>
      </c>
      <c r="L45" s="29"/>
    </row>
    <row r="46" spans="2:12" s="1" customFormat="1" ht="6.95" hidden="1" customHeight="1">
      <c r="B46" s="29"/>
      <c r="L46" s="29"/>
    </row>
    <row r="47" spans="2:12" s="1" customFormat="1" ht="12" hidden="1" customHeight="1">
      <c r="B47" s="29"/>
      <c r="C47" s="24" t="s">
        <v>16</v>
      </c>
      <c r="L47" s="29"/>
    </row>
    <row r="48" spans="2:12" s="1" customFormat="1" ht="16.5" hidden="1" customHeight="1">
      <c r="B48" s="29"/>
      <c r="E48" s="206" t="str">
        <f>E7</f>
        <v>Stavební doplnění Rodinného domu - č.p. 1030, Letohrad</v>
      </c>
      <c r="F48" s="207"/>
      <c r="G48" s="207"/>
      <c r="H48" s="207"/>
      <c r="L48" s="29"/>
    </row>
    <row r="49" spans="2:47" s="1" customFormat="1" ht="12" hidden="1" customHeight="1">
      <c r="B49" s="29"/>
      <c r="C49" s="24" t="s">
        <v>105</v>
      </c>
      <c r="L49" s="29"/>
    </row>
    <row r="50" spans="2:47" s="1" customFormat="1" ht="16.5" hidden="1" customHeight="1">
      <c r="B50" s="29"/>
      <c r="E50" s="169" t="str">
        <f>E9</f>
        <v>04 - STÍNĚNÍ</v>
      </c>
      <c r="F50" s="208"/>
      <c r="G50" s="208"/>
      <c r="H50" s="208"/>
      <c r="L50" s="29"/>
    </row>
    <row r="51" spans="2:47" s="1" customFormat="1" ht="6.95" hidden="1" customHeight="1">
      <c r="B51" s="29"/>
      <c r="L51" s="29"/>
    </row>
    <row r="52" spans="2:47" s="1" customFormat="1" ht="12" hidden="1" customHeight="1">
      <c r="B52" s="29"/>
      <c r="C52" s="24" t="s">
        <v>21</v>
      </c>
      <c r="F52" s="22" t="str">
        <f>F12</f>
        <v>Letohrad</v>
      </c>
      <c r="I52" s="24" t="s">
        <v>23</v>
      </c>
      <c r="J52" s="46" t="str">
        <f>IF(J12="","",J12)</f>
        <v>17. 5. 2025</v>
      </c>
      <c r="L52" s="29"/>
    </row>
    <row r="53" spans="2:47" s="1" customFormat="1" ht="6.95" hidden="1" customHeight="1">
      <c r="B53" s="29"/>
      <c r="L53" s="29"/>
    </row>
    <row r="54" spans="2:47" s="1" customFormat="1" ht="15.2" hidden="1" customHeight="1">
      <c r="B54" s="29"/>
      <c r="C54" s="24" t="s">
        <v>25</v>
      </c>
      <c r="F54" s="22" t="str">
        <f>E15</f>
        <v xml:space="preserve">Dětský domov Dolní Čermná </v>
      </c>
      <c r="I54" s="24" t="s">
        <v>32</v>
      </c>
      <c r="J54" s="27" t="str">
        <f>E21</f>
        <v>vs-studio s.r.o.</v>
      </c>
      <c r="L54" s="29"/>
    </row>
    <row r="55" spans="2:47" s="1" customFormat="1" ht="15.2" hidden="1" customHeight="1">
      <c r="B55" s="29"/>
      <c r="C55" s="24" t="s">
        <v>30</v>
      </c>
      <c r="F55" s="22" t="str">
        <f>IF(E18="","",E18)</f>
        <v>Vyplň údaj</v>
      </c>
      <c r="I55" s="24" t="s">
        <v>36</v>
      </c>
      <c r="J55" s="27" t="str">
        <f>E24</f>
        <v>vs-studio s.r.o.</v>
      </c>
      <c r="L55" s="29"/>
    </row>
    <row r="56" spans="2:47" s="1" customFormat="1" ht="10.35" hidden="1" customHeight="1">
      <c r="B56" s="29"/>
      <c r="L56" s="29"/>
    </row>
    <row r="57" spans="2:47" s="1" customFormat="1" ht="29.25" hidden="1" customHeight="1">
      <c r="B57" s="29"/>
      <c r="C57" s="93" t="s">
        <v>108</v>
      </c>
      <c r="D57" s="87"/>
      <c r="E57" s="87"/>
      <c r="F57" s="87"/>
      <c r="G57" s="87"/>
      <c r="H57" s="87"/>
      <c r="I57" s="87"/>
      <c r="J57" s="94" t="s">
        <v>109</v>
      </c>
      <c r="K57" s="87"/>
      <c r="L57" s="29"/>
    </row>
    <row r="58" spans="2:47" s="1" customFormat="1" ht="10.35" hidden="1" customHeight="1">
      <c r="B58" s="29"/>
      <c r="L58" s="29"/>
    </row>
    <row r="59" spans="2:47" s="1" customFormat="1" ht="22.9" hidden="1" customHeight="1">
      <c r="B59" s="29"/>
      <c r="C59" s="95" t="s">
        <v>71</v>
      </c>
      <c r="J59" s="60">
        <f>J81</f>
        <v>0</v>
      </c>
      <c r="L59" s="29"/>
      <c r="AU59" s="14" t="s">
        <v>110</v>
      </c>
    </row>
    <row r="60" spans="2:47" s="8" customFormat="1" ht="24.95" hidden="1" customHeight="1">
      <c r="B60" s="96"/>
      <c r="D60" s="97" t="s">
        <v>181</v>
      </c>
      <c r="E60" s="98"/>
      <c r="F60" s="98"/>
      <c r="G60" s="98"/>
      <c r="H60" s="98"/>
      <c r="I60" s="98"/>
      <c r="J60" s="99">
        <f>J82</f>
        <v>0</v>
      </c>
      <c r="L60" s="96"/>
    </row>
    <row r="61" spans="2:47" s="9" customFormat="1" ht="19.899999999999999" hidden="1" customHeight="1">
      <c r="B61" s="100"/>
      <c r="D61" s="101" t="s">
        <v>317</v>
      </c>
      <c r="E61" s="102"/>
      <c r="F61" s="102"/>
      <c r="G61" s="102"/>
      <c r="H61" s="102"/>
      <c r="I61" s="102"/>
      <c r="J61" s="103">
        <f>J83</f>
        <v>0</v>
      </c>
      <c r="L61" s="100"/>
    </row>
    <row r="62" spans="2:47" s="1" customFormat="1" ht="21.75" hidden="1" customHeight="1">
      <c r="B62" s="29"/>
      <c r="L62" s="29"/>
    </row>
    <row r="63" spans="2:47" s="1" customFormat="1" ht="6.95" hidden="1" customHeight="1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29"/>
    </row>
    <row r="64" spans="2:47" ht="11.25" hidden="1"/>
    <row r="65" spans="2:20" ht="11.25" hidden="1"/>
    <row r="66" spans="2:20" ht="11.25" hidden="1"/>
    <row r="67" spans="2:20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29"/>
    </row>
    <row r="68" spans="2:20" s="1" customFormat="1" ht="24.95" customHeight="1">
      <c r="B68" s="29"/>
      <c r="C68" s="18" t="s">
        <v>113</v>
      </c>
      <c r="L68" s="29"/>
    </row>
    <row r="69" spans="2:20" s="1" customFormat="1" ht="6.95" customHeight="1">
      <c r="B69" s="29"/>
      <c r="L69" s="29"/>
    </row>
    <row r="70" spans="2:20" s="1" customFormat="1" ht="12" customHeight="1">
      <c r="B70" s="29"/>
      <c r="C70" s="24" t="s">
        <v>16</v>
      </c>
      <c r="L70" s="29"/>
    </row>
    <row r="71" spans="2:20" s="1" customFormat="1" ht="16.5" customHeight="1">
      <c r="B71" s="29"/>
      <c r="E71" s="206" t="str">
        <f>E7</f>
        <v>Stavební doplnění Rodinného domu - č.p. 1030, Letohrad</v>
      </c>
      <c r="F71" s="207"/>
      <c r="G71" s="207"/>
      <c r="H71" s="207"/>
      <c r="L71" s="29"/>
    </row>
    <row r="72" spans="2:20" s="1" customFormat="1" ht="12" customHeight="1">
      <c r="B72" s="29"/>
      <c r="C72" s="24" t="s">
        <v>105</v>
      </c>
      <c r="L72" s="29"/>
    </row>
    <row r="73" spans="2:20" s="1" customFormat="1" ht="16.5" customHeight="1">
      <c r="B73" s="29"/>
      <c r="E73" s="169" t="str">
        <f>E9</f>
        <v>04 - STÍNĚNÍ</v>
      </c>
      <c r="F73" s="208"/>
      <c r="G73" s="208"/>
      <c r="H73" s="208"/>
      <c r="L73" s="29"/>
    </row>
    <row r="74" spans="2:20" s="1" customFormat="1" ht="6.95" customHeight="1">
      <c r="B74" s="29"/>
      <c r="L74" s="29"/>
    </row>
    <row r="75" spans="2:20" s="1" customFormat="1" ht="12" customHeight="1">
      <c r="B75" s="29"/>
      <c r="C75" s="24" t="s">
        <v>21</v>
      </c>
      <c r="F75" s="22" t="str">
        <f>F12</f>
        <v>Letohrad</v>
      </c>
      <c r="I75" s="24" t="s">
        <v>23</v>
      </c>
      <c r="J75" s="46" t="str">
        <f>IF(J12="","",J12)</f>
        <v>17. 5. 2025</v>
      </c>
      <c r="L75" s="29"/>
    </row>
    <row r="76" spans="2:20" s="1" customFormat="1" ht="6.95" customHeight="1">
      <c r="B76" s="29"/>
      <c r="L76" s="29"/>
    </row>
    <row r="77" spans="2:20" s="1" customFormat="1" ht="15.2" customHeight="1">
      <c r="B77" s="29"/>
      <c r="C77" s="24" t="s">
        <v>25</v>
      </c>
      <c r="F77" s="22" t="str">
        <f>E15</f>
        <v xml:space="preserve">Dětský domov Dolní Čermná </v>
      </c>
      <c r="I77" s="24" t="s">
        <v>32</v>
      </c>
      <c r="J77" s="27" t="str">
        <f>E21</f>
        <v>vs-studio s.r.o.</v>
      </c>
      <c r="L77" s="29"/>
    </row>
    <row r="78" spans="2:20" s="1" customFormat="1" ht="15.2" customHeight="1">
      <c r="B78" s="29"/>
      <c r="C78" s="24" t="s">
        <v>30</v>
      </c>
      <c r="F78" s="22" t="str">
        <f>IF(E18="","",E18)</f>
        <v>Vyplň údaj</v>
      </c>
      <c r="I78" s="24" t="s">
        <v>36</v>
      </c>
      <c r="J78" s="27" t="str">
        <f>E24</f>
        <v>vs-studio s.r.o.</v>
      </c>
      <c r="L78" s="29"/>
    </row>
    <row r="79" spans="2:20" s="1" customFormat="1" ht="10.35" customHeight="1">
      <c r="B79" s="29"/>
      <c r="L79" s="29"/>
    </row>
    <row r="80" spans="2:20" s="10" customFormat="1" ht="29.25" customHeight="1">
      <c r="B80" s="104"/>
      <c r="C80" s="105" t="s">
        <v>114</v>
      </c>
      <c r="D80" s="106" t="s">
        <v>58</v>
      </c>
      <c r="E80" s="106" t="s">
        <v>54</v>
      </c>
      <c r="F80" s="106" t="s">
        <v>55</v>
      </c>
      <c r="G80" s="106" t="s">
        <v>115</v>
      </c>
      <c r="H80" s="106" t="s">
        <v>116</v>
      </c>
      <c r="I80" s="106" t="s">
        <v>117</v>
      </c>
      <c r="J80" s="106" t="s">
        <v>109</v>
      </c>
      <c r="K80" s="107" t="s">
        <v>118</v>
      </c>
      <c r="L80" s="104"/>
      <c r="M80" s="53" t="s">
        <v>19</v>
      </c>
      <c r="N80" s="54" t="s">
        <v>43</v>
      </c>
      <c r="O80" s="54" t="s">
        <v>119</v>
      </c>
      <c r="P80" s="54" t="s">
        <v>120</v>
      </c>
      <c r="Q80" s="54" t="s">
        <v>121</v>
      </c>
      <c r="R80" s="54" t="s">
        <v>122</v>
      </c>
      <c r="S80" s="54" t="s">
        <v>123</v>
      </c>
      <c r="T80" s="55" t="s">
        <v>124</v>
      </c>
    </row>
    <row r="81" spans="2:65" s="1" customFormat="1" ht="22.9" customHeight="1">
      <c r="B81" s="29"/>
      <c r="C81" s="58" t="s">
        <v>125</v>
      </c>
      <c r="J81" s="108">
        <f>BK81</f>
        <v>0</v>
      </c>
      <c r="L81" s="29"/>
      <c r="M81" s="56"/>
      <c r="N81" s="47"/>
      <c r="O81" s="47"/>
      <c r="P81" s="109">
        <f>P82</f>
        <v>0</v>
      </c>
      <c r="Q81" s="47"/>
      <c r="R81" s="109">
        <f>R82</f>
        <v>1.5430000000000001E-2</v>
      </c>
      <c r="S81" s="47"/>
      <c r="T81" s="110">
        <f>T82</f>
        <v>0</v>
      </c>
      <c r="AT81" s="14" t="s">
        <v>72</v>
      </c>
      <c r="AU81" s="14" t="s">
        <v>110</v>
      </c>
      <c r="BK81" s="111">
        <f>BK82</f>
        <v>0</v>
      </c>
    </row>
    <row r="82" spans="2:65" s="11" customFormat="1" ht="25.9" customHeight="1">
      <c r="B82" s="112"/>
      <c r="D82" s="113" t="s">
        <v>72</v>
      </c>
      <c r="E82" s="114" t="s">
        <v>221</v>
      </c>
      <c r="F82" s="114" t="s">
        <v>222</v>
      </c>
      <c r="I82" s="115"/>
      <c r="J82" s="116">
        <f>BK82</f>
        <v>0</v>
      </c>
      <c r="L82" s="112"/>
      <c r="M82" s="117"/>
      <c r="P82" s="118">
        <f>P83</f>
        <v>0</v>
      </c>
      <c r="R82" s="118">
        <f>R83</f>
        <v>1.5430000000000001E-2</v>
      </c>
      <c r="T82" s="119">
        <f>T83</f>
        <v>0</v>
      </c>
      <c r="AR82" s="113" t="s">
        <v>136</v>
      </c>
      <c r="AT82" s="120" t="s">
        <v>72</v>
      </c>
      <c r="AU82" s="120" t="s">
        <v>73</v>
      </c>
      <c r="AY82" s="113" t="s">
        <v>128</v>
      </c>
      <c r="BK82" s="121">
        <f>BK83</f>
        <v>0</v>
      </c>
    </row>
    <row r="83" spans="2:65" s="11" customFormat="1" ht="22.9" customHeight="1">
      <c r="B83" s="112"/>
      <c r="D83" s="113" t="s">
        <v>72</v>
      </c>
      <c r="E83" s="122" t="s">
        <v>318</v>
      </c>
      <c r="F83" s="122" t="s">
        <v>319</v>
      </c>
      <c r="I83" s="115"/>
      <c r="J83" s="123">
        <f>BK83</f>
        <v>0</v>
      </c>
      <c r="L83" s="112"/>
      <c r="M83" s="117"/>
      <c r="P83" s="118">
        <f>SUM(P84:P96)</f>
        <v>0</v>
      </c>
      <c r="R83" s="118">
        <f>SUM(R84:R96)</f>
        <v>1.5430000000000001E-2</v>
      </c>
      <c r="T83" s="119">
        <f>SUM(T84:T96)</f>
        <v>0</v>
      </c>
      <c r="AR83" s="113" t="s">
        <v>136</v>
      </c>
      <c r="AT83" s="120" t="s">
        <v>72</v>
      </c>
      <c r="AU83" s="120" t="s">
        <v>81</v>
      </c>
      <c r="AY83" s="113" t="s">
        <v>128</v>
      </c>
      <c r="BK83" s="121">
        <f>SUM(BK84:BK96)</f>
        <v>0</v>
      </c>
    </row>
    <row r="84" spans="2:65" s="1" customFormat="1" ht="24.2" customHeight="1">
      <c r="B84" s="29"/>
      <c r="C84" s="124" t="s">
        <v>142</v>
      </c>
      <c r="D84" s="124" t="s">
        <v>130</v>
      </c>
      <c r="E84" s="125" t="s">
        <v>320</v>
      </c>
      <c r="F84" s="126" t="s">
        <v>321</v>
      </c>
      <c r="G84" s="127" t="s">
        <v>209</v>
      </c>
      <c r="H84" s="128">
        <v>3</v>
      </c>
      <c r="I84" s="129"/>
      <c r="J84" s="130">
        <f>ROUND(I84*H84,2)</f>
        <v>0</v>
      </c>
      <c r="K84" s="126" t="s">
        <v>134</v>
      </c>
      <c r="L84" s="29"/>
      <c r="M84" s="131" t="s">
        <v>19</v>
      </c>
      <c r="N84" s="132" t="s">
        <v>45</v>
      </c>
      <c r="P84" s="133">
        <f>O84*H84</f>
        <v>0</v>
      </c>
      <c r="Q84" s="133">
        <v>0</v>
      </c>
      <c r="R84" s="133">
        <f>Q84*H84</f>
        <v>0</v>
      </c>
      <c r="S84" s="133">
        <v>0</v>
      </c>
      <c r="T84" s="134">
        <f>S84*H84</f>
        <v>0</v>
      </c>
      <c r="AR84" s="135" t="s">
        <v>229</v>
      </c>
      <c r="AT84" s="135" t="s">
        <v>130</v>
      </c>
      <c r="AU84" s="135" t="s">
        <v>136</v>
      </c>
      <c r="AY84" s="14" t="s">
        <v>128</v>
      </c>
      <c r="BE84" s="136">
        <f>IF(N84="základní",J84,0)</f>
        <v>0</v>
      </c>
      <c r="BF84" s="136">
        <f>IF(N84="snížená",J84,0)</f>
        <v>0</v>
      </c>
      <c r="BG84" s="136">
        <f>IF(N84="zákl. přenesená",J84,0)</f>
        <v>0</v>
      </c>
      <c r="BH84" s="136">
        <f>IF(N84="sníž. přenesená",J84,0)</f>
        <v>0</v>
      </c>
      <c r="BI84" s="136">
        <f>IF(N84="nulová",J84,0)</f>
        <v>0</v>
      </c>
      <c r="BJ84" s="14" t="s">
        <v>136</v>
      </c>
      <c r="BK84" s="136">
        <f>ROUND(I84*H84,2)</f>
        <v>0</v>
      </c>
      <c r="BL84" s="14" t="s">
        <v>229</v>
      </c>
      <c r="BM84" s="135" t="s">
        <v>322</v>
      </c>
    </row>
    <row r="85" spans="2:65" s="1" customFormat="1" ht="11.25">
      <c r="B85" s="29"/>
      <c r="D85" s="137" t="s">
        <v>138</v>
      </c>
      <c r="F85" s="138" t="s">
        <v>323</v>
      </c>
      <c r="I85" s="139"/>
      <c r="L85" s="29"/>
      <c r="M85" s="140"/>
      <c r="T85" s="50"/>
      <c r="AT85" s="14" t="s">
        <v>138</v>
      </c>
      <c r="AU85" s="14" t="s">
        <v>136</v>
      </c>
    </row>
    <row r="86" spans="2:65" s="1" customFormat="1" ht="16.5" customHeight="1">
      <c r="B86" s="29"/>
      <c r="C86" s="152" t="s">
        <v>135</v>
      </c>
      <c r="D86" s="152" t="s">
        <v>189</v>
      </c>
      <c r="E86" s="153" t="s">
        <v>324</v>
      </c>
      <c r="F86" s="154" t="s">
        <v>325</v>
      </c>
      <c r="G86" s="155" t="s">
        <v>133</v>
      </c>
      <c r="H86" s="156">
        <v>2.3199999999999998</v>
      </c>
      <c r="I86" s="157"/>
      <c r="J86" s="158">
        <f>ROUND(I86*H86,2)</f>
        <v>0</v>
      </c>
      <c r="K86" s="154" t="s">
        <v>134</v>
      </c>
      <c r="L86" s="159"/>
      <c r="M86" s="160" t="s">
        <v>19</v>
      </c>
      <c r="N86" s="161" t="s">
        <v>45</v>
      </c>
      <c r="P86" s="133">
        <f>O86*H86</f>
        <v>0</v>
      </c>
      <c r="Q86" s="133">
        <v>1E-3</v>
      </c>
      <c r="R86" s="133">
        <f>Q86*H86</f>
        <v>2.32E-3</v>
      </c>
      <c r="S86" s="133">
        <v>0</v>
      </c>
      <c r="T86" s="134">
        <f>S86*H86</f>
        <v>0</v>
      </c>
      <c r="AR86" s="135" t="s">
        <v>243</v>
      </c>
      <c r="AT86" s="135" t="s">
        <v>189</v>
      </c>
      <c r="AU86" s="135" t="s">
        <v>136</v>
      </c>
      <c r="AY86" s="14" t="s">
        <v>128</v>
      </c>
      <c r="BE86" s="136">
        <f>IF(N86="základní",J86,0)</f>
        <v>0</v>
      </c>
      <c r="BF86" s="136">
        <f>IF(N86="snížená",J86,0)</f>
        <v>0</v>
      </c>
      <c r="BG86" s="136">
        <f>IF(N86="zákl. přenesená",J86,0)</f>
        <v>0</v>
      </c>
      <c r="BH86" s="136">
        <f>IF(N86="sníž. přenesená",J86,0)</f>
        <v>0</v>
      </c>
      <c r="BI86" s="136">
        <f>IF(N86="nulová",J86,0)</f>
        <v>0</v>
      </c>
      <c r="BJ86" s="14" t="s">
        <v>136</v>
      </c>
      <c r="BK86" s="136">
        <f>ROUND(I86*H86,2)</f>
        <v>0</v>
      </c>
      <c r="BL86" s="14" t="s">
        <v>229</v>
      </c>
      <c r="BM86" s="135" t="s">
        <v>326</v>
      </c>
    </row>
    <row r="87" spans="2:65" s="1" customFormat="1" ht="24.2" customHeight="1">
      <c r="B87" s="29"/>
      <c r="C87" s="124" t="s">
        <v>159</v>
      </c>
      <c r="D87" s="124" t="s">
        <v>130</v>
      </c>
      <c r="E87" s="125" t="s">
        <v>327</v>
      </c>
      <c r="F87" s="126" t="s">
        <v>328</v>
      </c>
      <c r="G87" s="127" t="s">
        <v>209</v>
      </c>
      <c r="H87" s="128">
        <v>1</v>
      </c>
      <c r="I87" s="129"/>
      <c r="J87" s="130">
        <f>ROUND(I87*H87,2)</f>
        <v>0</v>
      </c>
      <c r="K87" s="126" t="s">
        <v>134</v>
      </c>
      <c r="L87" s="29"/>
      <c r="M87" s="131" t="s">
        <v>19</v>
      </c>
      <c r="N87" s="132" t="s">
        <v>45</v>
      </c>
      <c r="P87" s="133">
        <f>O87*H87</f>
        <v>0</v>
      </c>
      <c r="Q87" s="133">
        <v>0</v>
      </c>
      <c r="R87" s="133">
        <f>Q87*H87</f>
        <v>0</v>
      </c>
      <c r="S87" s="133">
        <v>0</v>
      </c>
      <c r="T87" s="134">
        <f>S87*H87</f>
        <v>0</v>
      </c>
      <c r="AR87" s="135" t="s">
        <v>229</v>
      </c>
      <c r="AT87" s="135" t="s">
        <v>130</v>
      </c>
      <c r="AU87" s="135" t="s">
        <v>136</v>
      </c>
      <c r="AY87" s="14" t="s">
        <v>128</v>
      </c>
      <c r="BE87" s="136">
        <f>IF(N87="základní",J87,0)</f>
        <v>0</v>
      </c>
      <c r="BF87" s="136">
        <f>IF(N87="snížená",J87,0)</f>
        <v>0</v>
      </c>
      <c r="BG87" s="136">
        <f>IF(N87="zákl. přenesená",J87,0)</f>
        <v>0</v>
      </c>
      <c r="BH87" s="136">
        <f>IF(N87="sníž. přenesená",J87,0)</f>
        <v>0</v>
      </c>
      <c r="BI87" s="136">
        <f>IF(N87="nulová",J87,0)</f>
        <v>0</v>
      </c>
      <c r="BJ87" s="14" t="s">
        <v>136</v>
      </c>
      <c r="BK87" s="136">
        <f>ROUND(I87*H87,2)</f>
        <v>0</v>
      </c>
      <c r="BL87" s="14" t="s">
        <v>229</v>
      </c>
      <c r="BM87" s="135" t="s">
        <v>329</v>
      </c>
    </row>
    <row r="88" spans="2:65" s="1" customFormat="1" ht="11.25">
      <c r="B88" s="29"/>
      <c r="D88" s="137" t="s">
        <v>138</v>
      </c>
      <c r="F88" s="138" t="s">
        <v>330</v>
      </c>
      <c r="I88" s="139"/>
      <c r="L88" s="29"/>
      <c r="M88" s="140"/>
      <c r="T88" s="50"/>
      <c r="AT88" s="14" t="s">
        <v>138</v>
      </c>
      <c r="AU88" s="14" t="s">
        <v>136</v>
      </c>
    </row>
    <row r="89" spans="2:65" s="12" customFormat="1" ht="11.25">
      <c r="B89" s="141"/>
      <c r="D89" s="142" t="s">
        <v>140</v>
      </c>
      <c r="E89" s="143" t="s">
        <v>19</v>
      </c>
      <c r="F89" s="144" t="s">
        <v>81</v>
      </c>
      <c r="H89" s="145">
        <v>1</v>
      </c>
      <c r="I89" s="146"/>
      <c r="L89" s="141"/>
      <c r="M89" s="147"/>
      <c r="T89" s="148"/>
      <c r="AT89" s="143" t="s">
        <v>140</v>
      </c>
      <c r="AU89" s="143" t="s">
        <v>136</v>
      </c>
      <c r="AV89" s="12" t="s">
        <v>136</v>
      </c>
      <c r="AW89" s="12" t="s">
        <v>35</v>
      </c>
      <c r="AX89" s="12" t="s">
        <v>81</v>
      </c>
      <c r="AY89" s="143" t="s">
        <v>128</v>
      </c>
    </row>
    <row r="90" spans="2:65" s="1" customFormat="1" ht="16.5" customHeight="1">
      <c r="B90" s="29"/>
      <c r="C90" s="152" t="s">
        <v>171</v>
      </c>
      <c r="D90" s="152" t="s">
        <v>189</v>
      </c>
      <c r="E90" s="153" t="s">
        <v>331</v>
      </c>
      <c r="F90" s="154" t="s">
        <v>332</v>
      </c>
      <c r="G90" s="155" t="s">
        <v>133</v>
      </c>
      <c r="H90" s="156">
        <v>6.27</v>
      </c>
      <c r="I90" s="157"/>
      <c r="J90" s="158">
        <f>ROUND(I90*H90,2)</f>
        <v>0</v>
      </c>
      <c r="K90" s="154" t="s">
        <v>134</v>
      </c>
      <c r="L90" s="159"/>
      <c r="M90" s="160" t="s">
        <v>19</v>
      </c>
      <c r="N90" s="161" t="s">
        <v>45</v>
      </c>
      <c r="P90" s="133">
        <f>O90*H90</f>
        <v>0</v>
      </c>
      <c r="Q90" s="133">
        <v>1E-3</v>
      </c>
      <c r="R90" s="133">
        <f>Q90*H90</f>
        <v>6.2699999999999995E-3</v>
      </c>
      <c r="S90" s="133">
        <v>0</v>
      </c>
      <c r="T90" s="134">
        <f>S90*H90</f>
        <v>0</v>
      </c>
      <c r="AR90" s="135" t="s">
        <v>243</v>
      </c>
      <c r="AT90" s="135" t="s">
        <v>189</v>
      </c>
      <c r="AU90" s="135" t="s">
        <v>136</v>
      </c>
      <c r="AY90" s="14" t="s">
        <v>128</v>
      </c>
      <c r="BE90" s="136">
        <f>IF(N90="základní",J90,0)</f>
        <v>0</v>
      </c>
      <c r="BF90" s="136">
        <f>IF(N90="snížená",J90,0)</f>
        <v>0</v>
      </c>
      <c r="BG90" s="136">
        <f>IF(N90="zákl. přenesená",J90,0)</f>
        <v>0</v>
      </c>
      <c r="BH90" s="136">
        <f>IF(N90="sníž. přenesená",J90,0)</f>
        <v>0</v>
      </c>
      <c r="BI90" s="136">
        <f>IF(N90="nulová",J90,0)</f>
        <v>0</v>
      </c>
      <c r="BJ90" s="14" t="s">
        <v>136</v>
      </c>
      <c r="BK90" s="136">
        <f>ROUND(I90*H90,2)</f>
        <v>0</v>
      </c>
      <c r="BL90" s="14" t="s">
        <v>229</v>
      </c>
      <c r="BM90" s="135" t="s">
        <v>333</v>
      </c>
    </row>
    <row r="91" spans="2:65" s="1" customFormat="1" ht="16.5" customHeight="1">
      <c r="B91" s="29"/>
      <c r="C91" s="152" t="s">
        <v>165</v>
      </c>
      <c r="D91" s="152" t="s">
        <v>189</v>
      </c>
      <c r="E91" s="153" t="s">
        <v>331</v>
      </c>
      <c r="F91" s="154" t="s">
        <v>332</v>
      </c>
      <c r="G91" s="155" t="s">
        <v>133</v>
      </c>
      <c r="H91" s="156">
        <v>3.15</v>
      </c>
      <c r="I91" s="157"/>
      <c r="J91" s="158">
        <f>ROUND(I91*H91,2)</f>
        <v>0</v>
      </c>
      <c r="K91" s="154" t="s">
        <v>134</v>
      </c>
      <c r="L91" s="159"/>
      <c r="M91" s="160" t="s">
        <v>19</v>
      </c>
      <c r="N91" s="161" t="s">
        <v>45</v>
      </c>
      <c r="P91" s="133">
        <f>O91*H91</f>
        <v>0</v>
      </c>
      <c r="Q91" s="133">
        <v>1E-3</v>
      </c>
      <c r="R91" s="133">
        <f>Q91*H91</f>
        <v>3.15E-3</v>
      </c>
      <c r="S91" s="133">
        <v>0</v>
      </c>
      <c r="T91" s="134">
        <f>S91*H91</f>
        <v>0</v>
      </c>
      <c r="AR91" s="135" t="s">
        <v>243</v>
      </c>
      <c r="AT91" s="135" t="s">
        <v>189</v>
      </c>
      <c r="AU91" s="135" t="s">
        <v>136</v>
      </c>
      <c r="AY91" s="14" t="s">
        <v>128</v>
      </c>
      <c r="BE91" s="136">
        <f>IF(N91="základní",J91,0)</f>
        <v>0</v>
      </c>
      <c r="BF91" s="136">
        <f>IF(N91="snížená",J91,0)</f>
        <v>0</v>
      </c>
      <c r="BG91" s="136">
        <f>IF(N91="zákl. přenesená",J91,0)</f>
        <v>0</v>
      </c>
      <c r="BH91" s="136">
        <f>IF(N91="sníž. přenesená",J91,0)</f>
        <v>0</v>
      </c>
      <c r="BI91" s="136">
        <f>IF(N91="nulová",J91,0)</f>
        <v>0</v>
      </c>
      <c r="BJ91" s="14" t="s">
        <v>136</v>
      </c>
      <c r="BK91" s="136">
        <f>ROUND(I91*H91,2)</f>
        <v>0</v>
      </c>
      <c r="BL91" s="14" t="s">
        <v>229</v>
      </c>
      <c r="BM91" s="135" t="s">
        <v>334</v>
      </c>
    </row>
    <row r="92" spans="2:65" s="12" customFormat="1" ht="11.25">
      <c r="B92" s="141"/>
      <c r="D92" s="142" t="s">
        <v>140</v>
      </c>
      <c r="E92" s="143" t="s">
        <v>19</v>
      </c>
      <c r="F92" s="144" t="s">
        <v>335</v>
      </c>
      <c r="H92" s="145">
        <v>3.15</v>
      </c>
      <c r="I92" s="146"/>
      <c r="L92" s="141"/>
      <c r="M92" s="147"/>
      <c r="T92" s="148"/>
      <c r="AT92" s="143" t="s">
        <v>140</v>
      </c>
      <c r="AU92" s="143" t="s">
        <v>136</v>
      </c>
      <c r="AV92" s="12" t="s">
        <v>136</v>
      </c>
      <c r="AW92" s="12" t="s">
        <v>35</v>
      </c>
      <c r="AX92" s="12" t="s">
        <v>81</v>
      </c>
      <c r="AY92" s="143" t="s">
        <v>128</v>
      </c>
    </row>
    <row r="93" spans="2:65" s="1" customFormat="1" ht="16.5" customHeight="1">
      <c r="B93" s="29"/>
      <c r="C93" s="152" t="s">
        <v>192</v>
      </c>
      <c r="D93" s="152" t="s">
        <v>189</v>
      </c>
      <c r="E93" s="153" t="s">
        <v>331</v>
      </c>
      <c r="F93" s="154" t="s">
        <v>332</v>
      </c>
      <c r="G93" s="155" t="s">
        <v>133</v>
      </c>
      <c r="H93" s="156">
        <v>3.69</v>
      </c>
      <c r="I93" s="157"/>
      <c r="J93" s="158">
        <f>ROUND(I93*H93,2)</f>
        <v>0</v>
      </c>
      <c r="K93" s="154" t="s">
        <v>134</v>
      </c>
      <c r="L93" s="159"/>
      <c r="M93" s="160" t="s">
        <v>19</v>
      </c>
      <c r="N93" s="161" t="s">
        <v>45</v>
      </c>
      <c r="P93" s="133">
        <f>O93*H93</f>
        <v>0</v>
      </c>
      <c r="Q93" s="133">
        <v>1E-3</v>
      </c>
      <c r="R93" s="133">
        <f>Q93*H93</f>
        <v>3.6900000000000001E-3</v>
      </c>
      <c r="S93" s="133">
        <v>0</v>
      </c>
      <c r="T93" s="134">
        <f>S93*H93</f>
        <v>0</v>
      </c>
      <c r="AR93" s="135" t="s">
        <v>243</v>
      </c>
      <c r="AT93" s="135" t="s">
        <v>189</v>
      </c>
      <c r="AU93" s="135" t="s">
        <v>136</v>
      </c>
      <c r="AY93" s="14" t="s">
        <v>128</v>
      </c>
      <c r="BE93" s="136">
        <f>IF(N93="základní",J93,0)</f>
        <v>0</v>
      </c>
      <c r="BF93" s="136">
        <f>IF(N93="snížená",J93,0)</f>
        <v>0</v>
      </c>
      <c r="BG93" s="136">
        <f>IF(N93="zákl. přenesená",J93,0)</f>
        <v>0</v>
      </c>
      <c r="BH93" s="136">
        <f>IF(N93="sníž. přenesená",J93,0)</f>
        <v>0</v>
      </c>
      <c r="BI93" s="136">
        <f>IF(N93="nulová",J93,0)</f>
        <v>0</v>
      </c>
      <c r="BJ93" s="14" t="s">
        <v>136</v>
      </c>
      <c r="BK93" s="136">
        <f>ROUND(I93*H93,2)</f>
        <v>0</v>
      </c>
      <c r="BL93" s="14" t="s">
        <v>229</v>
      </c>
      <c r="BM93" s="135" t="s">
        <v>336</v>
      </c>
    </row>
    <row r="94" spans="2:65" s="12" customFormat="1" ht="11.25">
      <c r="B94" s="141"/>
      <c r="D94" s="142" t="s">
        <v>140</v>
      </c>
      <c r="E94" s="143" t="s">
        <v>19</v>
      </c>
      <c r="F94" s="144" t="s">
        <v>337</v>
      </c>
      <c r="H94" s="145">
        <v>3.69</v>
      </c>
      <c r="I94" s="146"/>
      <c r="L94" s="141"/>
      <c r="M94" s="147"/>
      <c r="T94" s="148"/>
      <c r="AT94" s="143" t="s">
        <v>140</v>
      </c>
      <c r="AU94" s="143" t="s">
        <v>136</v>
      </c>
      <c r="AV94" s="12" t="s">
        <v>136</v>
      </c>
      <c r="AW94" s="12" t="s">
        <v>35</v>
      </c>
      <c r="AX94" s="12" t="s">
        <v>81</v>
      </c>
      <c r="AY94" s="143" t="s">
        <v>128</v>
      </c>
    </row>
    <row r="95" spans="2:65" s="1" customFormat="1" ht="24.2" customHeight="1">
      <c r="B95" s="29"/>
      <c r="C95" s="124" t="s">
        <v>200</v>
      </c>
      <c r="D95" s="124" t="s">
        <v>130</v>
      </c>
      <c r="E95" s="125" t="s">
        <v>338</v>
      </c>
      <c r="F95" s="126" t="s">
        <v>339</v>
      </c>
      <c r="G95" s="127" t="s">
        <v>218</v>
      </c>
      <c r="H95" s="128">
        <v>1.4999999999999999E-2</v>
      </c>
      <c r="I95" s="129"/>
      <c r="J95" s="130">
        <f>ROUND(I95*H95,2)</f>
        <v>0</v>
      </c>
      <c r="K95" s="126" t="s">
        <v>134</v>
      </c>
      <c r="L95" s="29"/>
      <c r="M95" s="131" t="s">
        <v>19</v>
      </c>
      <c r="N95" s="132" t="s">
        <v>45</v>
      </c>
      <c r="P95" s="133">
        <f>O95*H95</f>
        <v>0</v>
      </c>
      <c r="Q95" s="133">
        <v>0</v>
      </c>
      <c r="R95" s="133">
        <f>Q95*H95</f>
        <v>0</v>
      </c>
      <c r="S95" s="133">
        <v>0</v>
      </c>
      <c r="T95" s="134">
        <f>S95*H95</f>
        <v>0</v>
      </c>
      <c r="AR95" s="135" t="s">
        <v>229</v>
      </c>
      <c r="AT95" s="135" t="s">
        <v>130</v>
      </c>
      <c r="AU95" s="135" t="s">
        <v>136</v>
      </c>
      <c r="AY95" s="14" t="s">
        <v>128</v>
      </c>
      <c r="BE95" s="136">
        <f>IF(N95="základní",J95,0)</f>
        <v>0</v>
      </c>
      <c r="BF95" s="136">
        <f>IF(N95="snížená",J95,0)</f>
        <v>0</v>
      </c>
      <c r="BG95" s="136">
        <f>IF(N95="zákl. přenesená",J95,0)</f>
        <v>0</v>
      </c>
      <c r="BH95" s="136">
        <f>IF(N95="sníž. přenesená",J95,0)</f>
        <v>0</v>
      </c>
      <c r="BI95" s="136">
        <f>IF(N95="nulová",J95,0)</f>
        <v>0</v>
      </c>
      <c r="BJ95" s="14" t="s">
        <v>136</v>
      </c>
      <c r="BK95" s="136">
        <f>ROUND(I95*H95,2)</f>
        <v>0</v>
      </c>
      <c r="BL95" s="14" t="s">
        <v>229</v>
      </c>
      <c r="BM95" s="135" t="s">
        <v>340</v>
      </c>
    </row>
    <row r="96" spans="2:65" s="1" customFormat="1" ht="11.25">
      <c r="B96" s="29"/>
      <c r="D96" s="137" t="s">
        <v>138</v>
      </c>
      <c r="F96" s="138" t="s">
        <v>341</v>
      </c>
      <c r="I96" s="139"/>
      <c r="L96" s="29"/>
      <c r="M96" s="162"/>
      <c r="N96" s="163"/>
      <c r="O96" s="163"/>
      <c r="P96" s="163"/>
      <c r="Q96" s="163"/>
      <c r="R96" s="163"/>
      <c r="S96" s="163"/>
      <c r="T96" s="164"/>
      <c r="AT96" s="14" t="s">
        <v>138</v>
      </c>
      <c r="AU96" s="14" t="s">
        <v>136</v>
      </c>
    </row>
    <row r="97" spans="2:12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29"/>
    </row>
  </sheetData>
  <sheetProtection algorithmName="SHA-512" hashValue="Q4a0t6NiiSqNhof5hzANwCAkpAuadyuQ/UP22D9IVoHQt0mMESU9G7dqx75kO61aemsr6sTI0dQ8My91ppuixw==" saltValue="VXg4QnMWK7+YPvwF3o5w00f8csX7HUiVqQTNviZnW1nllKKxREa/1/nH3tDkNJwoaqjapqluS9TiHQo4my6wLw==" spinCount="100000" sheet="1" objects="1" scenarios="1" formatColumns="0" formatRows="0" autoFilter="0"/>
  <autoFilter ref="C80:K96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400-000000000000}"/>
    <hyperlink ref="F88" r:id="rId2" xr:uid="{00000000-0004-0000-0400-000001000000}"/>
    <hyperlink ref="F96" r:id="rId3" xr:uid="{00000000-0004-0000-04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94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104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6" t="str">
        <f>'Rekapitulace stavby'!K6</f>
        <v>Stavební doplnění Rodinného domu - č.p. 1030, Letohrad</v>
      </c>
      <c r="F7" s="207"/>
      <c r="G7" s="207"/>
      <c r="H7" s="207"/>
      <c r="L7" s="17"/>
    </row>
    <row r="8" spans="2:46" s="1" customFormat="1" ht="12" customHeight="1">
      <c r="B8" s="29"/>
      <c r="D8" s="24" t="s">
        <v>105</v>
      </c>
      <c r="L8" s="29"/>
    </row>
    <row r="9" spans="2:46" s="1" customFormat="1" ht="16.5" customHeight="1">
      <c r="B9" s="29"/>
      <c r="E9" s="169" t="s">
        <v>342</v>
      </c>
      <c r="F9" s="208"/>
      <c r="G9" s="208"/>
      <c r="H9" s="20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28</v>
      </c>
      <c r="I15" s="24" t="s">
        <v>29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9" t="str">
        <f>'Rekapitulace stavby'!E14</f>
        <v>Vyplň údaj</v>
      </c>
      <c r="F18" s="190"/>
      <c r="G18" s="190"/>
      <c r="H18" s="190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customHeight="1">
      <c r="B21" s="29"/>
      <c r="E21" s="22" t="s">
        <v>261</v>
      </c>
      <c r="I21" s="24" t="s">
        <v>29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customHeight="1">
      <c r="B24" s="29"/>
      <c r="E24" s="22" t="s">
        <v>261</v>
      </c>
      <c r="I24" s="24" t="s">
        <v>29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195" t="s">
        <v>19</v>
      </c>
      <c r="F27" s="195"/>
      <c r="G27" s="195"/>
      <c r="H27" s="195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ROUND(J83,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ROUND((SUM(BE83:BE140)),  2)</f>
        <v>0</v>
      </c>
      <c r="I33" s="86">
        <v>0.21</v>
      </c>
      <c r="J33" s="85">
        <f>ROUND(((SUM(BE83:BE140))*I33),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ROUND((SUM(BF83:BF140)),  2)</f>
        <v>0</v>
      </c>
      <c r="I34" s="86">
        <v>0.12</v>
      </c>
      <c r="J34" s="85">
        <f>ROUND(((SUM(BF83:BF140))*I34),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ROUND((SUM(BG83:BG140)),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ROUND((SUM(BH83:BH140)),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ROUND((SUM(BI83:BI140)),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hidden="1" customHeight="1">
      <c r="B45" s="29"/>
      <c r="C45" s="18" t="s">
        <v>107</v>
      </c>
      <c r="L45" s="29"/>
    </row>
    <row r="46" spans="2:12" s="1" customFormat="1" ht="6.95" hidden="1" customHeight="1">
      <c r="B46" s="29"/>
      <c r="L46" s="29"/>
    </row>
    <row r="47" spans="2:12" s="1" customFormat="1" ht="12" hidden="1" customHeight="1">
      <c r="B47" s="29"/>
      <c r="C47" s="24" t="s">
        <v>16</v>
      </c>
      <c r="L47" s="29"/>
    </row>
    <row r="48" spans="2:12" s="1" customFormat="1" ht="16.5" hidden="1" customHeight="1">
      <c r="B48" s="29"/>
      <c r="E48" s="206" t="str">
        <f>E7</f>
        <v>Stavební doplnění Rodinného domu - č.p. 1030, Letohrad</v>
      </c>
      <c r="F48" s="207"/>
      <c r="G48" s="207"/>
      <c r="H48" s="207"/>
      <c r="L48" s="29"/>
    </row>
    <row r="49" spans="2:47" s="1" customFormat="1" ht="12" hidden="1" customHeight="1">
      <c r="B49" s="29"/>
      <c r="C49" s="24" t="s">
        <v>105</v>
      </c>
      <c r="L49" s="29"/>
    </row>
    <row r="50" spans="2:47" s="1" customFormat="1" ht="16.5" hidden="1" customHeight="1">
      <c r="B50" s="29"/>
      <c r="E50" s="169" t="str">
        <f>E9</f>
        <v>05 - ELEKTRO</v>
      </c>
      <c r="F50" s="208"/>
      <c r="G50" s="208"/>
      <c r="H50" s="208"/>
      <c r="L50" s="29"/>
    </row>
    <row r="51" spans="2:47" s="1" customFormat="1" ht="6.95" hidden="1" customHeight="1">
      <c r="B51" s="29"/>
      <c r="L51" s="29"/>
    </row>
    <row r="52" spans="2:47" s="1" customFormat="1" ht="12" hidden="1" customHeight="1">
      <c r="B52" s="29"/>
      <c r="C52" s="24" t="s">
        <v>21</v>
      </c>
      <c r="F52" s="22" t="str">
        <f>F12</f>
        <v>Letohrad</v>
      </c>
      <c r="I52" s="24" t="s">
        <v>23</v>
      </c>
      <c r="J52" s="46" t="str">
        <f>IF(J12="","",J12)</f>
        <v>17. 5. 2025</v>
      </c>
      <c r="L52" s="29"/>
    </row>
    <row r="53" spans="2:47" s="1" customFormat="1" ht="6.95" hidden="1" customHeight="1">
      <c r="B53" s="29"/>
      <c r="L53" s="29"/>
    </row>
    <row r="54" spans="2:47" s="1" customFormat="1" ht="15.2" hidden="1" customHeight="1">
      <c r="B54" s="29"/>
      <c r="C54" s="24" t="s">
        <v>25</v>
      </c>
      <c r="F54" s="22" t="str">
        <f>E15</f>
        <v>Dětský domov Dolní Čermná</v>
      </c>
      <c r="I54" s="24" t="s">
        <v>32</v>
      </c>
      <c r="J54" s="27" t="str">
        <f>E21</f>
        <v>vs-studio s.r.o.</v>
      </c>
      <c r="L54" s="29"/>
    </row>
    <row r="55" spans="2:47" s="1" customFormat="1" ht="15.2" hidden="1" customHeight="1">
      <c r="B55" s="29"/>
      <c r="C55" s="24" t="s">
        <v>30</v>
      </c>
      <c r="F55" s="22" t="str">
        <f>IF(E18="","",E18)</f>
        <v>Vyplň údaj</v>
      </c>
      <c r="I55" s="24" t="s">
        <v>36</v>
      </c>
      <c r="J55" s="27" t="str">
        <f>E24</f>
        <v>vs-studio s.r.o.</v>
      </c>
      <c r="L55" s="29"/>
    </row>
    <row r="56" spans="2:47" s="1" customFormat="1" ht="10.35" hidden="1" customHeight="1">
      <c r="B56" s="29"/>
      <c r="L56" s="29"/>
    </row>
    <row r="57" spans="2:47" s="1" customFormat="1" ht="29.25" hidden="1" customHeight="1">
      <c r="B57" s="29"/>
      <c r="C57" s="93" t="s">
        <v>108</v>
      </c>
      <c r="D57" s="87"/>
      <c r="E57" s="87"/>
      <c r="F57" s="87"/>
      <c r="G57" s="87"/>
      <c r="H57" s="87"/>
      <c r="I57" s="87"/>
      <c r="J57" s="94" t="s">
        <v>109</v>
      </c>
      <c r="K57" s="87"/>
      <c r="L57" s="29"/>
    </row>
    <row r="58" spans="2:47" s="1" customFormat="1" ht="10.35" hidden="1" customHeight="1">
      <c r="B58" s="29"/>
      <c r="L58" s="29"/>
    </row>
    <row r="59" spans="2:47" s="1" customFormat="1" ht="22.9" hidden="1" customHeight="1">
      <c r="B59" s="29"/>
      <c r="C59" s="95" t="s">
        <v>71</v>
      </c>
      <c r="J59" s="60">
        <f>J83</f>
        <v>0</v>
      </c>
      <c r="L59" s="29"/>
      <c r="AU59" s="14" t="s">
        <v>110</v>
      </c>
    </row>
    <row r="60" spans="2:47" s="8" customFormat="1" ht="24.95" hidden="1" customHeight="1">
      <c r="B60" s="96"/>
      <c r="D60" s="97" t="s">
        <v>181</v>
      </c>
      <c r="E60" s="98"/>
      <c r="F60" s="98"/>
      <c r="G60" s="98"/>
      <c r="H60" s="98"/>
      <c r="I60" s="98"/>
      <c r="J60" s="99">
        <f>J84</f>
        <v>0</v>
      </c>
      <c r="L60" s="96"/>
    </row>
    <row r="61" spans="2:47" s="9" customFormat="1" ht="19.899999999999999" hidden="1" customHeight="1">
      <c r="B61" s="100"/>
      <c r="D61" s="101" t="s">
        <v>343</v>
      </c>
      <c r="E61" s="102"/>
      <c r="F61" s="102"/>
      <c r="G61" s="102"/>
      <c r="H61" s="102"/>
      <c r="I61" s="102"/>
      <c r="J61" s="103">
        <f>J85</f>
        <v>0</v>
      </c>
      <c r="L61" s="100"/>
    </row>
    <row r="62" spans="2:47" s="8" customFormat="1" ht="24.95" hidden="1" customHeight="1">
      <c r="B62" s="96"/>
      <c r="D62" s="97" t="s">
        <v>344</v>
      </c>
      <c r="E62" s="98"/>
      <c r="F62" s="98"/>
      <c r="G62" s="98"/>
      <c r="H62" s="98"/>
      <c r="I62" s="98"/>
      <c r="J62" s="99">
        <f>J90</f>
        <v>0</v>
      </c>
      <c r="L62" s="96"/>
    </row>
    <row r="63" spans="2:47" s="8" customFormat="1" ht="24.95" hidden="1" customHeight="1">
      <c r="B63" s="96"/>
      <c r="D63" s="97" t="s">
        <v>345</v>
      </c>
      <c r="E63" s="98"/>
      <c r="F63" s="98"/>
      <c r="G63" s="98"/>
      <c r="H63" s="98"/>
      <c r="I63" s="98"/>
      <c r="J63" s="99">
        <f>J99</f>
        <v>0</v>
      </c>
      <c r="L63" s="96"/>
    </row>
    <row r="64" spans="2:47" s="1" customFormat="1" ht="21.75" hidden="1" customHeight="1">
      <c r="B64" s="29"/>
      <c r="L64" s="29"/>
    </row>
    <row r="65" spans="2:12" s="1" customFormat="1" ht="6.95" hidden="1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6" spans="2:12" ht="11.25" hidden="1"/>
    <row r="67" spans="2:12" ht="11.25" hidden="1"/>
    <row r="68" spans="2:12" ht="11.25" hidden="1"/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113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16.5" customHeight="1">
      <c r="B73" s="29"/>
      <c r="E73" s="206" t="str">
        <f>E7</f>
        <v>Stavební doplnění Rodinného domu - č.p. 1030, Letohrad</v>
      </c>
      <c r="F73" s="207"/>
      <c r="G73" s="207"/>
      <c r="H73" s="207"/>
      <c r="L73" s="29"/>
    </row>
    <row r="74" spans="2:12" s="1" customFormat="1" ht="12" customHeight="1">
      <c r="B74" s="29"/>
      <c r="C74" s="24" t="s">
        <v>105</v>
      </c>
      <c r="L74" s="29"/>
    </row>
    <row r="75" spans="2:12" s="1" customFormat="1" ht="16.5" customHeight="1">
      <c r="B75" s="29"/>
      <c r="E75" s="169" t="str">
        <f>E9</f>
        <v>05 - ELEKTRO</v>
      </c>
      <c r="F75" s="208"/>
      <c r="G75" s="208"/>
      <c r="H75" s="208"/>
      <c r="L75" s="29"/>
    </row>
    <row r="76" spans="2:12" s="1" customFormat="1" ht="6.95" customHeight="1">
      <c r="B76" s="29"/>
      <c r="L76" s="29"/>
    </row>
    <row r="77" spans="2:12" s="1" customFormat="1" ht="12" customHeight="1">
      <c r="B77" s="29"/>
      <c r="C77" s="24" t="s">
        <v>21</v>
      </c>
      <c r="F77" s="22" t="str">
        <f>F12</f>
        <v>Letohrad</v>
      </c>
      <c r="I77" s="24" t="s">
        <v>23</v>
      </c>
      <c r="J77" s="46" t="str">
        <f>IF(J12="","",J12)</f>
        <v>17. 5. 2025</v>
      </c>
      <c r="L77" s="29"/>
    </row>
    <row r="78" spans="2:12" s="1" customFormat="1" ht="6.95" customHeight="1">
      <c r="B78" s="29"/>
      <c r="L78" s="29"/>
    </row>
    <row r="79" spans="2:12" s="1" customFormat="1" ht="15.2" customHeight="1">
      <c r="B79" s="29"/>
      <c r="C79" s="24" t="s">
        <v>25</v>
      </c>
      <c r="F79" s="22" t="str">
        <f>E15</f>
        <v>Dětský domov Dolní Čermná</v>
      </c>
      <c r="I79" s="24" t="s">
        <v>32</v>
      </c>
      <c r="J79" s="27" t="str">
        <f>E21</f>
        <v>vs-studio s.r.o.</v>
      </c>
      <c r="L79" s="29"/>
    </row>
    <row r="80" spans="2:12" s="1" customFormat="1" ht="15.2" customHeight="1">
      <c r="B80" s="29"/>
      <c r="C80" s="24" t="s">
        <v>30</v>
      </c>
      <c r="F80" s="22" t="str">
        <f>IF(E18="","",E18)</f>
        <v>Vyplň údaj</v>
      </c>
      <c r="I80" s="24" t="s">
        <v>36</v>
      </c>
      <c r="J80" s="27" t="str">
        <f>E24</f>
        <v>vs-studio s.r.o.</v>
      </c>
      <c r="L80" s="29"/>
    </row>
    <row r="81" spans="2:65" s="1" customFormat="1" ht="10.35" customHeight="1">
      <c r="B81" s="29"/>
      <c r="L81" s="29"/>
    </row>
    <row r="82" spans="2:65" s="10" customFormat="1" ht="29.25" customHeight="1">
      <c r="B82" s="104"/>
      <c r="C82" s="105" t="s">
        <v>114</v>
      </c>
      <c r="D82" s="106" t="s">
        <v>58</v>
      </c>
      <c r="E82" s="106" t="s">
        <v>54</v>
      </c>
      <c r="F82" s="106" t="s">
        <v>55</v>
      </c>
      <c r="G82" s="106" t="s">
        <v>115</v>
      </c>
      <c r="H82" s="106" t="s">
        <v>116</v>
      </c>
      <c r="I82" s="106" t="s">
        <v>117</v>
      </c>
      <c r="J82" s="106" t="s">
        <v>109</v>
      </c>
      <c r="K82" s="107" t="s">
        <v>118</v>
      </c>
      <c r="L82" s="104"/>
      <c r="M82" s="53" t="s">
        <v>19</v>
      </c>
      <c r="N82" s="54" t="s">
        <v>43</v>
      </c>
      <c r="O82" s="54" t="s">
        <v>119</v>
      </c>
      <c r="P82" s="54" t="s">
        <v>120</v>
      </c>
      <c r="Q82" s="54" t="s">
        <v>121</v>
      </c>
      <c r="R82" s="54" t="s">
        <v>122</v>
      </c>
      <c r="S82" s="54" t="s">
        <v>123</v>
      </c>
      <c r="T82" s="55" t="s">
        <v>124</v>
      </c>
    </row>
    <row r="83" spans="2:65" s="1" customFormat="1" ht="22.9" customHeight="1">
      <c r="B83" s="29"/>
      <c r="C83" s="58" t="s">
        <v>125</v>
      </c>
      <c r="J83" s="108">
        <f>BK83</f>
        <v>0</v>
      </c>
      <c r="L83" s="29"/>
      <c r="M83" s="56"/>
      <c r="N83" s="47"/>
      <c r="O83" s="47"/>
      <c r="P83" s="109">
        <f>P84+P90+P99</f>
        <v>0</v>
      </c>
      <c r="Q83" s="47"/>
      <c r="R83" s="109">
        <f>R84+R90+R99</f>
        <v>1.7535000000000002E-2</v>
      </c>
      <c r="S83" s="47"/>
      <c r="T83" s="110">
        <f>T84+T90+T99</f>
        <v>1.3440000000000001E-2</v>
      </c>
      <c r="AT83" s="14" t="s">
        <v>72</v>
      </c>
      <c r="AU83" s="14" t="s">
        <v>110</v>
      </c>
      <c r="BK83" s="111">
        <f>BK84+BK90+BK99</f>
        <v>0</v>
      </c>
    </row>
    <row r="84" spans="2:65" s="11" customFormat="1" ht="25.9" customHeight="1">
      <c r="B84" s="112"/>
      <c r="D84" s="113" t="s">
        <v>72</v>
      </c>
      <c r="E84" s="114" t="s">
        <v>221</v>
      </c>
      <c r="F84" s="114" t="s">
        <v>222</v>
      </c>
      <c r="I84" s="115"/>
      <c r="J84" s="116">
        <f>BK84</f>
        <v>0</v>
      </c>
      <c r="L84" s="112"/>
      <c r="M84" s="117"/>
      <c r="P84" s="118">
        <f>P85</f>
        <v>0</v>
      </c>
      <c r="R84" s="118">
        <f>R85</f>
        <v>2.0800000000000003E-3</v>
      </c>
      <c r="T84" s="119">
        <f>T85</f>
        <v>3.4399999999999999E-3</v>
      </c>
      <c r="AR84" s="113" t="s">
        <v>136</v>
      </c>
      <c r="AT84" s="120" t="s">
        <v>72</v>
      </c>
      <c r="AU84" s="120" t="s">
        <v>73</v>
      </c>
      <c r="AY84" s="113" t="s">
        <v>128</v>
      </c>
      <c r="BK84" s="121">
        <f>BK85</f>
        <v>0</v>
      </c>
    </row>
    <row r="85" spans="2:65" s="11" customFormat="1" ht="22.9" customHeight="1">
      <c r="B85" s="112"/>
      <c r="D85" s="113" t="s">
        <v>72</v>
      </c>
      <c r="E85" s="122" t="s">
        <v>346</v>
      </c>
      <c r="F85" s="122" t="s">
        <v>347</v>
      </c>
      <c r="I85" s="115"/>
      <c r="J85" s="123">
        <f>BK85</f>
        <v>0</v>
      </c>
      <c r="L85" s="112"/>
      <c r="M85" s="117"/>
      <c r="P85" s="118">
        <f>SUM(P86:P89)</f>
        <v>0</v>
      </c>
      <c r="R85" s="118">
        <f>SUM(R86:R89)</f>
        <v>2.0800000000000003E-3</v>
      </c>
      <c r="T85" s="119">
        <f>SUM(T86:T89)</f>
        <v>3.4399999999999999E-3</v>
      </c>
      <c r="AR85" s="113" t="s">
        <v>136</v>
      </c>
      <c r="AT85" s="120" t="s">
        <v>72</v>
      </c>
      <c r="AU85" s="120" t="s">
        <v>81</v>
      </c>
      <c r="AY85" s="113" t="s">
        <v>128</v>
      </c>
      <c r="BK85" s="121">
        <f>SUM(BK86:BK89)</f>
        <v>0</v>
      </c>
    </row>
    <row r="86" spans="2:65" s="1" customFormat="1" ht="37.9" customHeight="1">
      <c r="B86" s="29"/>
      <c r="C86" s="124" t="s">
        <v>348</v>
      </c>
      <c r="D86" s="124" t="s">
        <v>130</v>
      </c>
      <c r="E86" s="125" t="s">
        <v>349</v>
      </c>
      <c r="F86" s="126" t="s">
        <v>350</v>
      </c>
      <c r="G86" s="127" t="s">
        <v>209</v>
      </c>
      <c r="H86" s="128">
        <v>2</v>
      </c>
      <c r="I86" s="129"/>
      <c r="J86" s="130">
        <f>ROUND(I86*H86,2)</f>
        <v>0</v>
      </c>
      <c r="K86" s="126" t="s">
        <v>134</v>
      </c>
      <c r="L86" s="29"/>
      <c r="M86" s="131" t="s">
        <v>19</v>
      </c>
      <c r="N86" s="132" t="s">
        <v>45</v>
      </c>
      <c r="P86" s="133">
        <f>O86*H86</f>
        <v>0</v>
      </c>
      <c r="Q86" s="133">
        <v>1.01E-3</v>
      </c>
      <c r="R86" s="133">
        <f>Q86*H86</f>
        <v>2.0200000000000001E-3</v>
      </c>
      <c r="S86" s="133">
        <v>1.6999999999999999E-3</v>
      </c>
      <c r="T86" s="134">
        <f>S86*H86</f>
        <v>3.3999999999999998E-3</v>
      </c>
      <c r="AR86" s="135" t="s">
        <v>229</v>
      </c>
      <c r="AT86" s="135" t="s">
        <v>130</v>
      </c>
      <c r="AU86" s="135" t="s">
        <v>136</v>
      </c>
      <c r="AY86" s="14" t="s">
        <v>128</v>
      </c>
      <c r="BE86" s="136">
        <f>IF(N86="základní",J86,0)</f>
        <v>0</v>
      </c>
      <c r="BF86" s="136">
        <f>IF(N86="snížená",J86,0)</f>
        <v>0</v>
      </c>
      <c r="BG86" s="136">
        <f>IF(N86="zákl. přenesená",J86,0)</f>
        <v>0</v>
      </c>
      <c r="BH86" s="136">
        <f>IF(N86="sníž. přenesená",J86,0)</f>
        <v>0</v>
      </c>
      <c r="BI86" s="136">
        <f>IF(N86="nulová",J86,0)</f>
        <v>0</v>
      </c>
      <c r="BJ86" s="14" t="s">
        <v>136</v>
      </c>
      <c r="BK86" s="136">
        <f>ROUND(I86*H86,2)</f>
        <v>0</v>
      </c>
      <c r="BL86" s="14" t="s">
        <v>229</v>
      </c>
      <c r="BM86" s="135" t="s">
        <v>351</v>
      </c>
    </row>
    <row r="87" spans="2:65" s="1" customFormat="1" ht="11.25">
      <c r="B87" s="29"/>
      <c r="D87" s="137" t="s">
        <v>138</v>
      </c>
      <c r="F87" s="138" t="s">
        <v>352</v>
      </c>
      <c r="I87" s="139"/>
      <c r="L87" s="29"/>
      <c r="M87" s="140"/>
      <c r="T87" s="50"/>
      <c r="AT87" s="14" t="s">
        <v>138</v>
      </c>
      <c r="AU87" s="14" t="s">
        <v>136</v>
      </c>
    </row>
    <row r="88" spans="2:65" s="1" customFormat="1" ht="21.75" customHeight="1">
      <c r="B88" s="29"/>
      <c r="C88" s="124" t="s">
        <v>353</v>
      </c>
      <c r="D88" s="124" t="s">
        <v>130</v>
      </c>
      <c r="E88" s="125" t="s">
        <v>354</v>
      </c>
      <c r="F88" s="126" t="s">
        <v>355</v>
      </c>
      <c r="G88" s="127" t="s">
        <v>209</v>
      </c>
      <c r="H88" s="128">
        <v>2</v>
      </c>
      <c r="I88" s="129"/>
      <c r="J88" s="130">
        <f>ROUND(I88*H88,2)</f>
        <v>0</v>
      </c>
      <c r="K88" s="126" t="s">
        <v>134</v>
      </c>
      <c r="L88" s="29"/>
      <c r="M88" s="131" t="s">
        <v>19</v>
      </c>
      <c r="N88" s="132" t="s">
        <v>45</v>
      </c>
      <c r="P88" s="133">
        <f>O88*H88</f>
        <v>0</v>
      </c>
      <c r="Q88" s="133">
        <v>3.0000000000000001E-5</v>
      </c>
      <c r="R88" s="133">
        <f>Q88*H88</f>
        <v>6.0000000000000002E-5</v>
      </c>
      <c r="S88" s="133">
        <v>2.0000000000000002E-5</v>
      </c>
      <c r="T88" s="134">
        <f>S88*H88</f>
        <v>4.0000000000000003E-5</v>
      </c>
      <c r="AR88" s="135" t="s">
        <v>229</v>
      </c>
      <c r="AT88" s="135" t="s">
        <v>130</v>
      </c>
      <c r="AU88" s="135" t="s">
        <v>136</v>
      </c>
      <c r="AY88" s="14" t="s">
        <v>128</v>
      </c>
      <c r="BE88" s="136">
        <f>IF(N88="základní",J88,0)</f>
        <v>0</v>
      </c>
      <c r="BF88" s="136">
        <f>IF(N88="snížená",J88,0)</f>
        <v>0</v>
      </c>
      <c r="BG88" s="136">
        <f>IF(N88="zákl. přenesená",J88,0)</f>
        <v>0</v>
      </c>
      <c r="BH88" s="136">
        <f>IF(N88="sníž. přenesená",J88,0)</f>
        <v>0</v>
      </c>
      <c r="BI88" s="136">
        <f>IF(N88="nulová",J88,0)</f>
        <v>0</v>
      </c>
      <c r="BJ88" s="14" t="s">
        <v>136</v>
      </c>
      <c r="BK88" s="136">
        <f>ROUND(I88*H88,2)</f>
        <v>0</v>
      </c>
      <c r="BL88" s="14" t="s">
        <v>229</v>
      </c>
      <c r="BM88" s="135" t="s">
        <v>356</v>
      </c>
    </row>
    <row r="89" spans="2:65" s="1" customFormat="1" ht="11.25">
      <c r="B89" s="29"/>
      <c r="D89" s="137" t="s">
        <v>138</v>
      </c>
      <c r="F89" s="138" t="s">
        <v>357</v>
      </c>
      <c r="I89" s="139"/>
      <c r="L89" s="29"/>
      <c r="M89" s="140"/>
      <c r="T89" s="50"/>
      <c r="AT89" s="14" t="s">
        <v>138</v>
      </c>
      <c r="AU89" s="14" t="s">
        <v>136</v>
      </c>
    </row>
    <row r="90" spans="2:65" s="11" customFormat="1" ht="25.9" customHeight="1">
      <c r="B90" s="112"/>
      <c r="D90" s="113" t="s">
        <v>72</v>
      </c>
      <c r="E90" s="114" t="s">
        <v>358</v>
      </c>
      <c r="F90" s="114" t="s">
        <v>359</v>
      </c>
      <c r="I90" s="115"/>
      <c r="J90" s="116">
        <f>BK90</f>
        <v>0</v>
      </c>
      <c r="L90" s="112"/>
      <c r="M90" s="117"/>
      <c r="P90" s="118">
        <f>SUM(P91:P98)</f>
        <v>0</v>
      </c>
      <c r="R90" s="118">
        <f>SUM(R91:R98)</f>
        <v>1.0450000000000001E-3</v>
      </c>
      <c r="T90" s="119">
        <f>SUM(T91:T98)</f>
        <v>0.01</v>
      </c>
      <c r="AR90" s="113" t="s">
        <v>142</v>
      </c>
      <c r="AT90" s="120" t="s">
        <v>72</v>
      </c>
      <c r="AU90" s="120" t="s">
        <v>73</v>
      </c>
      <c r="AY90" s="113" t="s">
        <v>128</v>
      </c>
      <c r="BK90" s="121">
        <f>SUM(BK91:BK98)</f>
        <v>0</v>
      </c>
    </row>
    <row r="91" spans="2:65" s="1" customFormat="1" ht="21.75" customHeight="1">
      <c r="B91" s="29"/>
      <c r="C91" s="124" t="s">
        <v>360</v>
      </c>
      <c r="D91" s="124" t="s">
        <v>130</v>
      </c>
      <c r="E91" s="125" t="s">
        <v>361</v>
      </c>
      <c r="F91" s="126" t="s">
        <v>362</v>
      </c>
      <c r="G91" s="127" t="s">
        <v>228</v>
      </c>
      <c r="H91" s="128">
        <v>5</v>
      </c>
      <c r="I91" s="129"/>
      <c r="J91" s="130">
        <f>ROUND(I91*H91,2)</f>
        <v>0</v>
      </c>
      <c r="K91" s="126" t="s">
        <v>134</v>
      </c>
      <c r="L91" s="29"/>
      <c r="M91" s="131" t="s">
        <v>19</v>
      </c>
      <c r="N91" s="132" t="s">
        <v>45</v>
      </c>
      <c r="P91" s="133">
        <f>O91*H91</f>
        <v>0</v>
      </c>
      <c r="Q91" s="133">
        <v>0</v>
      </c>
      <c r="R91" s="133">
        <f>Q91*H91</f>
        <v>0</v>
      </c>
      <c r="S91" s="133">
        <v>0</v>
      </c>
      <c r="T91" s="134">
        <f>S91*H91</f>
        <v>0</v>
      </c>
      <c r="AR91" s="135" t="s">
        <v>314</v>
      </c>
      <c r="AT91" s="135" t="s">
        <v>130</v>
      </c>
      <c r="AU91" s="135" t="s">
        <v>81</v>
      </c>
      <c r="AY91" s="14" t="s">
        <v>128</v>
      </c>
      <c r="BE91" s="136">
        <f>IF(N91="základní",J91,0)</f>
        <v>0</v>
      </c>
      <c r="BF91" s="136">
        <f>IF(N91="snížená",J91,0)</f>
        <v>0</v>
      </c>
      <c r="BG91" s="136">
        <f>IF(N91="zákl. přenesená",J91,0)</f>
        <v>0</v>
      </c>
      <c r="BH91" s="136">
        <f>IF(N91="sníž. přenesená",J91,0)</f>
        <v>0</v>
      </c>
      <c r="BI91" s="136">
        <f>IF(N91="nulová",J91,0)</f>
        <v>0</v>
      </c>
      <c r="BJ91" s="14" t="s">
        <v>136</v>
      </c>
      <c r="BK91" s="136">
        <f>ROUND(I91*H91,2)</f>
        <v>0</v>
      </c>
      <c r="BL91" s="14" t="s">
        <v>314</v>
      </c>
      <c r="BM91" s="135" t="s">
        <v>363</v>
      </c>
    </row>
    <row r="92" spans="2:65" s="1" customFormat="1" ht="11.25">
      <c r="B92" s="29"/>
      <c r="D92" s="137" t="s">
        <v>138</v>
      </c>
      <c r="F92" s="138" t="s">
        <v>364</v>
      </c>
      <c r="I92" s="139"/>
      <c r="L92" s="29"/>
      <c r="M92" s="140"/>
      <c r="T92" s="50"/>
      <c r="AT92" s="14" t="s">
        <v>138</v>
      </c>
      <c r="AU92" s="14" t="s">
        <v>81</v>
      </c>
    </row>
    <row r="93" spans="2:65" s="12" customFormat="1" ht="11.25">
      <c r="B93" s="141"/>
      <c r="D93" s="142" t="s">
        <v>140</v>
      </c>
      <c r="E93" s="143" t="s">
        <v>19</v>
      </c>
      <c r="F93" s="144" t="s">
        <v>159</v>
      </c>
      <c r="H93" s="145">
        <v>5</v>
      </c>
      <c r="I93" s="146"/>
      <c r="L93" s="141"/>
      <c r="M93" s="147"/>
      <c r="T93" s="148"/>
      <c r="AT93" s="143" t="s">
        <v>140</v>
      </c>
      <c r="AU93" s="143" t="s">
        <v>81</v>
      </c>
      <c r="AV93" s="12" t="s">
        <v>136</v>
      </c>
      <c r="AW93" s="12" t="s">
        <v>35</v>
      </c>
      <c r="AX93" s="12" t="s">
        <v>81</v>
      </c>
      <c r="AY93" s="143" t="s">
        <v>128</v>
      </c>
    </row>
    <row r="94" spans="2:65" s="1" customFormat="1" ht="16.5" customHeight="1">
      <c r="B94" s="29"/>
      <c r="C94" s="152" t="s">
        <v>365</v>
      </c>
      <c r="D94" s="152" t="s">
        <v>189</v>
      </c>
      <c r="E94" s="153" t="s">
        <v>366</v>
      </c>
      <c r="F94" s="154" t="s">
        <v>367</v>
      </c>
      <c r="G94" s="155" t="s">
        <v>228</v>
      </c>
      <c r="H94" s="156">
        <v>5.25</v>
      </c>
      <c r="I94" s="157"/>
      <c r="J94" s="158">
        <f>ROUND(I94*H94,2)</f>
        <v>0</v>
      </c>
      <c r="K94" s="154" t="s">
        <v>134</v>
      </c>
      <c r="L94" s="159"/>
      <c r="M94" s="160" t="s">
        <v>19</v>
      </c>
      <c r="N94" s="161" t="s">
        <v>45</v>
      </c>
      <c r="P94" s="133">
        <f>O94*H94</f>
        <v>0</v>
      </c>
      <c r="Q94" s="133">
        <v>1.8000000000000001E-4</v>
      </c>
      <c r="R94" s="133">
        <f>Q94*H94</f>
        <v>9.4500000000000009E-4</v>
      </c>
      <c r="S94" s="133">
        <v>0</v>
      </c>
      <c r="T94" s="134">
        <f>S94*H94</f>
        <v>0</v>
      </c>
      <c r="AR94" s="135" t="s">
        <v>368</v>
      </c>
      <c r="AT94" s="135" t="s">
        <v>189</v>
      </c>
      <c r="AU94" s="135" t="s">
        <v>81</v>
      </c>
      <c r="AY94" s="14" t="s">
        <v>128</v>
      </c>
      <c r="BE94" s="136">
        <f>IF(N94="základní",J94,0)</f>
        <v>0</v>
      </c>
      <c r="BF94" s="136">
        <f>IF(N94="snížená",J94,0)</f>
        <v>0</v>
      </c>
      <c r="BG94" s="136">
        <f>IF(N94="zákl. přenesená",J94,0)</f>
        <v>0</v>
      </c>
      <c r="BH94" s="136">
        <f>IF(N94="sníž. přenesená",J94,0)</f>
        <v>0</v>
      </c>
      <c r="BI94" s="136">
        <f>IF(N94="nulová",J94,0)</f>
        <v>0</v>
      </c>
      <c r="BJ94" s="14" t="s">
        <v>136</v>
      </c>
      <c r="BK94" s="136">
        <f>ROUND(I94*H94,2)</f>
        <v>0</v>
      </c>
      <c r="BL94" s="14" t="s">
        <v>368</v>
      </c>
      <c r="BM94" s="135" t="s">
        <v>369</v>
      </c>
    </row>
    <row r="95" spans="2:65" s="12" customFormat="1" ht="11.25">
      <c r="B95" s="141"/>
      <c r="D95" s="142" t="s">
        <v>140</v>
      </c>
      <c r="F95" s="144" t="s">
        <v>370</v>
      </c>
      <c r="H95" s="145">
        <v>5.25</v>
      </c>
      <c r="I95" s="146"/>
      <c r="L95" s="141"/>
      <c r="M95" s="147"/>
      <c r="T95" s="148"/>
      <c r="AT95" s="143" t="s">
        <v>140</v>
      </c>
      <c r="AU95" s="143" t="s">
        <v>81</v>
      </c>
      <c r="AV95" s="12" t="s">
        <v>136</v>
      </c>
      <c r="AW95" s="12" t="s">
        <v>4</v>
      </c>
      <c r="AX95" s="12" t="s">
        <v>81</v>
      </c>
      <c r="AY95" s="143" t="s">
        <v>128</v>
      </c>
    </row>
    <row r="96" spans="2:65" s="1" customFormat="1" ht="16.5" customHeight="1">
      <c r="B96" s="29"/>
      <c r="C96" s="124" t="s">
        <v>371</v>
      </c>
      <c r="D96" s="124" t="s">
        <v>130</v>
      </c>
      <c r="E96" s="125" t="s">
        <v>372</v>
      </c>
      <c r="F96" s="126" t="s">
        <v>373</v>
      </c>
      <c r="G96" s="127" t="s">
        <v>228</v>
      </c>
      <c r="H96" s="128">
        <v>5</v>
      </c>
      <c r="I96" s="129"/>
      <c r="J96" s="130">
        <f>ROUND(I96*H96,2)</f>
        <v>0</v>
      </c>
      <c r="K96" s="126" t="s">
        <v>134</v>
      </c>
      <c r="L96" s="29"/>
      <c r="M96" s="131" t="s">
        <v>19</v>
      </c>
      <c r="N96" s="132" t="s">
        <v>45</v>
      </c>
      <c r="P96" s="133">
        <f>O96*H96</f>
        <v>0</v>
      </c>
      <c r="Q96" s="133">
        <v>2.0000000000000002E-5</v>
      </c>
      <c r="R96" s="133">
        <f>Q96*H96</f>
        <v>1E-4</v>
      </c>
      <c r="S96" s="133">
        <v>2E-3</v>
      </c>
      <c r="T96" s="134">
        <f>S96*H96</f>
        <v>0.01</v>
      </c>
      <c r="AR96" s="135" t="s">
        <v>314</v>
      </c>
      <c r="AT96" s="135" t="s">
        <v>130</v>
      </c>
      <c r="AU96" s="135" t="s">
        <v>81</v>
      </c>
      <c r="AY96" s="14" t="s">
        <v>128</v>
      </c>
      <c r="BE96" s="136">
        <f>IF(N96="základní",J96,0)</f>
        <v>0</v>
      </c>
      <c r="BF96" s="136">
        <f>IF(N96="snížená",J96,0)</f>
        <v>0</v>
      </c>
      <c r="BG96" s="136">
        <f>IF(N96="zákl. přenesená",J96,0)</f>
        <v>0</v>
      </c>
      <c r="BH96" s="136">
        <f>IF(N96="sníž. přenesená",J96,0)</f>
        <v>0</v>
      </c>
      <c r="BI96" s="136">
        <f>IF(N96="nulová",J96,0)</f>
        <v>0</v>
      </c>
      <c r="BJ96" s="14" t="s">
        <v>136</v>
      </c>
      <c r="BK96" s="136">
        <f>ROUND(I96*H96,2)</f>
        <v>0</v>
      </c>
      <c r="BL96" s="14" t="s">
        <v>314</v>
      </c>
      <c r="BM96" s="135" t="s">
        <v>374</v>
      </c>
    </row>
    <row r="97" spans="2:65" s="1" customFormat="1" ht="11.25">
      <c r="B97" s="29"/>
      <c r="D97" s="137" t="s">
        <v>138</v>
      </c>
      <c r="F97" s="138" t="s">
        <v>375</v>
      </c>
      <c r="I97" s="139"/>
      <c r="L97" s="29"/>
      <c r="M97" s="140"/>
      <c r="T97" s="50"/>
      <c r="AT97" s="14" t="s">
        <v>138</v>
      </c>
      <c r="AU97" s="14" t="s">
        <v>81</v>
      </c>
    </row>
    <row r="98" spans="2:65" s="12" customFormat="1" ht="11.25">
      <c r="B98" s="141"/>
      <c r="D98" s="142" t="s">
        <v>140</v>
      </c>
      <c r="E98" s="143" t="s">
        <v>19</v>
      </c>
      <c r="F98" s="144" t="s">
        <v>159</v>
      </c>
      <c r="H98" s="145">
        <v>5</v>
      </c>
      <c r="I98" s="146"/>
      <c r="L98" s="141"/>
      <c r="M98" s="147"/>
      <c r="T98" s="148"/>
      <c r="AT98" s="143" t="s">
        <v>140</v>
      </c>
      <c r="AU98" s="143" t="s">
        <v>81</v>
      </c>
      <c r="AV98" s="12" t="s">
        <v>136</v>
      </c>
      <c r="AW98" s="12" t="s">
        <v>35</v>
      </c>
      <c r="AX98" s="12" t="s">
        <v>81</v>
      </c>
      <c r="AY98" s="143" t="s">
        <v>128</v>
      </c>
    </row>
    <row r="99" spans="2:65" s="11" customFormat="1" ht="25.9" customHeight="1">
      <c r="B99" s="112"/>
      <c r="D99" s="113" t="s">
        <v>72</v>
      </c>
      <c r="E99" s="114" t="s">
        <v>376</v>
      </c>
      <c r="F99" s="114" t="s">
        <v>377</v>
      </c>
      <c r="I99" s="115"/>
      <c r="J99" s="116">
        <f>BK99</f>
        <v>0</v>
      </c>
      <c r="L99" s="112"/>
      <c r="M99" s="117"/>
      <c r="P99" s="118">
        <f>SUM(P100:P140)</f>
        <v>0</v>
      </c>
      <c r="R99" s="118">
        <f>SUM(R100:R140)</f>
        <v>1.4410000000000001E-2</v>
      </c>
      <c r="T99" s="119">
        <f>SUM(T100:T140)</f>
        <v>0</v>
      </c>
      <c r="AR99" s="113" t="s">
        <v>136</v>
      </c>
      <c r="AT99" s="120" t="s">
        <v>72</v>
      </c>
      <c r="AU99" s="120" t="s">
        <v>73</v>
      </c>
      <c r="AY99" s="113" t="s">
        <v>128</v>
      </c>
      <c r="BK99" s="121">
        <f>SUM(BK100:BK140)</f>
        <v>0</v>
      </c>
    </row>
    <row r="100" spans="2:65" s="1" customFormat="1" ht="24.2" customHeight="1">
      <c r="B100" s="29"/>
      <c r="C100" s="124" t="s">
        <v>378</v>
      </c>
      <c r="D100" s="124" t="s">
        <v>130</v>
      </c>
      <c r="E100" s="125" t="s">
        <v>379</v>
      </c>
      <c r="F100" s="126" t="s">
        <v>380</v>
      </c>
      <c r="G100" s="127" t="s">
        <v>209</v>
      </c>
      <c r="H100" s="128">
        <v>2</v>
      </c>
      <c r="I100" s="129"/>
      <c r="J100" s="130">
        <f>ROUND(I100*H100,2)</f>
        <v>0</v>
      </c>
      <c r="K100" s="126" t="s">
        <v>134</v>
      </c>
      <c r="L100" s="29"/>
      <c r="M100" s="131" t="s">
        <v>19</v>
      </c>
      <c r="N100" s="132" t="s">
        <v>45</v>
      </c>
      <c r="P100" s="133">
        <f>O100*H100</f>
        <v>0</v>
      </c>
      <c r="Q100" s="133">
        <v>0</v>
      </c>
      <c r="R100" s="133">
        <f>Q100*H100</f>
        <v>0</v>
      </c>
      <c r="S100" s="133">
        <v>0</v>
      </c>
      <c r="T100" s="134">
        <f>S100*H100</f>
        <v>0</v>
      </c>
      <c r="AR100" s="135" t="s">
        <v>229</v>
      </c>
      <c r="AT100" s="135" t="s">
        <v>130</v>
      </c>
      <c r="AU100" s="135" t="s">
        <v>81</v>
      </c>
      <c r="AY100" s="14" t="s">
        <v>128</v>
      </c>
      <c r="BE100" s="136">
        <f>IF(N100="základní",J100,0)</f>
        <v>0</v>
      </c>
      <c r="BF100" s="136">
        <f>IF(N100="snížená",J100,0)</f>
        <v>0</v>
      </c>
      <c r="BG100" s="136">
        <f>IF(N100="zákl. přenesená",J100,0)</f>
        <v>0</v>
      </c>
      <c r="BH100" s="136">
        <f>IF(N100="sníž. přenesená",J100,0)</f>
        <v>0</v>
      </c>
      <c r="BI100" s="136">
        <f>IF(N100="nulová",J100,0)</f>
        <v>0</v>
      </c>
      <c r="BJ100" s="14" t="s">
        <v>136</v>
      </c>
      <c r="BK100" s="136">
        <f>ROUND(I100*H100,2)</f>
        <v>0</v>
      </c>
      <c r="BL100" s="14" t="s">
        <v>229</v>
      </c>
      <c r="BM100" s="135" t="s">
        <v>381</v>
      </c>
    </row>
    <row r="101" spans="2:65" s="1" customFormat="1" ht="11.25">
      <c r="B101" s="29"/>
      <c r="D101" s="137" t="s">
        <v>138</v>
      </c>
      <c r="F101" s="138" t="s">
        <v>382</v>
      </c>
      <c r="I101" s="139"/>
      <c r="L101" s="29"/>
      <c r="M101" s="140"/>
      <c r="T101" s="50"/>
      <c r="AT101" s="14" t="s">
        <v>138</v>
      </c>
      <c r="AU101" s="14" t="s">
        <v>81</v>
      </c>
    </row>
    <row r="102" spans="2:65" s="12" customFormat="1" ht="11.25">
      <c r="B102" s="141"/>
      <c r="D102" s="142" t="s">
        <v>140</v>
      </c>
      <c r="E102" s="143" t="s">
        <v>19</v>
      </c>
      <c r="F102" s="144" t="s">
        <v>136</v>
      </c>
      <c r="H102" s="145">
        <v>2</v>
      </c>
      <c r="I102" s="146"/>
      <c r="L102" s="141"/>
      <c r="M102" s="147"/>
      <c r="T102" s="148"/>
      <c r="AT102" s="143" t="s">
        <v>140</v>
      </c>
      <c r="AU102" s="143" t="s">
        <v>81</v>
      </c>
      <c r="AV102" s="12" t="s">
        <v>136</v>
      </c>
      <c r="AW102" s="12" t="s">
        <v>35</v>
      </c>
      <c r="AX102" s="12" t="s">
        <v>81</v>
      </c>
      <c r="AY102" s="143" t="s">
        <v>128</v>
      </c>
    </row>
    <row r="103" spans="2:65" s="1" customFormat="1" ht="16.5" customHeight="1">
      <c r="B103" s="29"/>
      <c r="C103" s="152" t="s">
        <v>383</v>
      </c>
      <c r="D103" s="152" t="s">
        <v>189</v>
      </c>
      <c r="E103" s="153" t="s">
        <v>384</v>
      </c>
      <c r="F103" s="154" t="s">
        <v>385</v>
      </c>
      <c r="G103" s="155" t="s">
        <v>209</v>
      </c>
      <c r="H103" s="156">
        <v>1</v>
      </c>
      <c r="I103" s="157"/>
      <c r="J103" s="158">
        <f>ROUND(I103*H103,2)</f>
        <v>0</v>
      </c>
      <c r="K103" s="154" t="s">
        <v>134</v>
      </c>
      <c r="L103" s="159"/>
      <c r="M103" s="160" t="s">
        <v>19</v>
      </c>
      <c r="N103" s="161" t="s">
        <v>45</v>
      </c>
      <c r="P103" s="133">
        <f>O103*H103</f>
        <v>0</v>
      </c>
      <c r="Q103" s="133">
        <v>5.0000000000000002E-5</v>
      </c>
      <c r="R103" s="133">
        <f>Q103*H103</f>
        <v>5.0000000000000002E-5</v>
      </c>
      <c r="S103" s="133">
        <v>0</v>
      </c>
      <c r="T103" s="134">
        <f>S103*H103</f>
        <v>0</v>
      </c>
      <c r="AR103" s="135" t="s">
        <v>243</v>
      </c>
      <c r="AT103" s="135" t="s">
        <v>189</v>
      </c>
      <c r="AU103" s="135" t="s">
        <v>81</v>
      </c>
      <c r="AY103" s="14" t="s">
        <v>128</v>
      </c>
      <c r="BE103" s="136">
        <f>IF(N103="základní",J103,0)</f>
        <v>0</v>
      </c>
      <c r="BF103" s="136">
        <f>IF(N103="snížená",J103,0)</f>
        <v>0</v>
      </c>
      <c r="BG103" s="136">
        <f>IF(N103="zákl. přenesená",J103,0)</f>
        <v>0</v>
      </c>
      <c r="BH103" s="136">
        <f>IF(N103="sníž. přenesená",J103,0)</f>
        <v>0</v>
      </c>
      <c r="BI103" s="136">
        <f>IF(N103="nulová",J103,0)</f>
        <v>0</v>
      </c>
      <c r="BJ103" s="14" t="s">
        <v>136</v>
      </c>
      <c r="BK103" s="136">
        <f>ROUND(I103*H103,2)</f>
        <v>0</v>
      </c>
      <c r="BL103" s="14" t="s">
        <v>229</v>
      </c>
      <c r="BM103" s="135" t="s">
        <v>386</v>
      </c>
    </row>
    <row r="104" spans="2:65" s="1" customFormat="1" ht="16.5" customHeight="1">
      <c r="B104" s="29"/>
      <c r="C104" s="152" t="s">
        <v>387</v>
      </c>
      <c r="D104" s="152" t="s">
        <v>189</v>
      </c>
      <c r="E104" s="153" t="s">
        <v>388</v>
      </c>
      <c r="F104" s="154" t="s">
        <v>389</v>
      </c>
      <c r="G104" s="155" t="s">
        <v>209</v>
      </c>
      <c r="H104" s="156">
        <v>1</v>
      </c>
      <c r="I104" s="157"/>
      <c r="J104" s="158">
        <f>ROUND(I104*H104,2)</f>
        <v>0</v>
      </c>
      <c r="K104" s="154" t="s">
        <v>134</v>
      </c>
      <c r="L104" s="159"/>
      <c r="M104" s="160" t="s">
        <v>19</v>
      </c>
      <c r="N104" s="161" t="s">
        <v>45</v>
      </c>
      <c r="P104" s="133">
        <f>O104*H104</f>
        <v>0</v>
      </c>
      <c r="Q104" s="133">
        <v>6.0000000000000002E-5</v>
      </c>
      <c r="R104" s="133">
        <f>Q104*H104</f>
        <v>6.0000000000000002E-5</v>
      </c>
      <c r="S104" s="133">
        <v>0</v>
      </c>
      <c r="T104" s="134">
        <f>S104*H104</f>
        <v>0</v>
      </c>
      <c r="AR104" s="135" t="s">
        <v>243</v>
      </c>
      <c r="AT104" s="135" t="s">
        <v>189</v>
      </c>
      <c r="AU104" s="135" t="s">
        <v>81</v>
      </c>
      <c r="AY104" s="14" t="s">
        <v>128</v>
      </c>
      <c r="BE104" s="136">
        <f>IF(N104="základní",J104,0)</f>
        <v>0</v>
      </c>
      <c r="BF104" s="136">
        <f>IF(N104="snížená",J104,0)</f>
        <v>0</v>
      </c>
      <c r="BG104" s="136">
        <f>IF(N104="zákl. přenesená",J104,0)</f>
        <v>0</v>
      </c>
      <c r="BH104" s="136">
        <f>IF(N104="sníž. přenesená",J104,0)</f>
        <v>0</v>
      </c>
      <c r="BI104" s="136">
        <f>IF(N104="nulová",J104,0)</f>
        <v>0</v>
      </c>
      <c r="BJ104" s="14" t="s">
        <v>136</v>
      </c>
      <c r="BK104" s="136">
        <f>ROUND(I104*H104,2)</f>
        <v>0</v>
      </c>
      <c r="BL104" s="14" t="s">
        <v>229</v>
      </c>
      <c r="BM104" s="135" t="s">
        <v>390</v>
      </c>
    </row>
    <row r="105" spans="2:65" s="1" customFormat="1" ht="24.2" customHeight="1">
      <c r="B105" s="29"/>
      <c r="C105" s="124" t="s">
        <v>200</v>
      </c>
      <c r="D105" s="124" t="s">
        <v>130</v>
      </c>
      <c r="E105" s="125" t="s">
        <v>391</v>
      </c>
      <c r="F105" s="126" t="s">
        <v>392</v>
      </c>
      <c r="G105" s="127" t="s">
        <v>189</v>
      </c>
      <c r="H105" s="128">
        <v>5</v>
      </c>
      <c r="I105" s="129"/>
      <c r="J105" s="130">
        <f>ROUND(I105*H105,2)</f>
        <v>0</v>
      </c>
      <c r="K105" s="126" t="s">
        <v>134</v>
      </c>
      <c r="L105" s="29"/>
      <c r="M105" s="131" t="s">
        <v>19</v>
      </c>
      <c r="N105" s="132" t="s">
        <v>45</v>
      </c>
      <c r="P105" s="133">
        <f>O105*H105</f>
        <v>0</v>
      </c>
      <c r="Q105" s="133">
        <v>0</v>
      </c>
      <c r="R105" s="133">
        <f>Q105*H105</f>
        <v>0</v>
      </c>
      <c r="S105" s="133">
        <v>0</v>
      </c>
      <c r="T105" s="134">
        <f>S105*H105</f>
        <v>0</v>
      </c>
      <c r="AR105" s="135" t="s">
        <v>229</v>
      </c>
      <c r="AT105" s="135" t="s">
        <v>130</v>
      </c>
      <c r="AU105" s="135" t="s">
        <v>81</v>
      </c>
      <c r="AY105" s="14" t="s">
        <v>128</v>
      </c>
      <c r="BE105" s="136">
        <f>IF(N105="základní",J105,0)</f>
        <v>0</v>
      </c>
      <c r="BF105" s="136">
        <f>IF(N105="snížená",J105,0)</f>
        <v>0</v>
      </c>
      <c r="BG105" s="136">
        <f>IF(N105="zákl. přenesená",J105,0)</f>
        <v>0</v>
      </c>
      <c r="BH105" s="136">
        <f>IF(N105="sníž. přenesená",J105,0)</f>
        <v>0</v>
      </c>
      <c r="BI105" s="136">
        <f>IF(N105="nulová",J105,0)</f>
        <v>0</v>
      </c>
      <c r="BJ105" s="14" t="s">
        <v>136</v>
      </c>
      <c r="BK105" s="136">
        <f>ROUND(I105*H105,2)</f>
        <v>0</v>
      </c>
      <c r="BL105" s="14" t="s">
        <v>229</v>
      </c>
      <c r="BM105" s="135" t="s">
        <v>393</v>
      </c>
    </row>
    <row r="106" spans="2:65" s="1" customFormat="1" ht="11.25">
      <c r="B106" s="29"/>
      <c r="D106" s="137" t="s">
        <v>138</v>
      </c>
      <c r="F106" s="138" t="s">
        <v>394</v>
      </c>
      <c r="I106" s="139"/>
      <c r="L106" s="29"/>
      <c r="M106" s="140"/>
      <c r="T106" s="50"/>
      <c r="AT106" s="14" t="s">
        <v>138</v>
      </c>
      <c r="AU106" s="14" t="s">
        <v>81</v>
      </c>
    </row>
    <row r="107" spans="2:65" s="12" customFormat="1" ht="11.25">
      <c r="B107" s="141"/>
      <c r="D107" s="142" t="s">
        <v>140</v>
      </c>
      <c r="E107" s="143" t="s">
        <v>19</v>
      </c>
      <c r="F107" s="144" t="s">
        <v>395</v>
      </c>
      <c r="H107" s="145">
        <v>5</v>
      </c>
      <c r="I107" s="146"/>
      <c r="L107" s="141"/>
      <c r="M107" s="147"/>
      <c r="T107" s="148"/>
      <c r="AT107" s="143" t="s">
        <v>140</v>
      </c>
      <c r="AU107" s="143" t="s">
        <v>81</v>
      </c>
      <c r="AV107" s="12" t="s">
        <v>136</v>
      </c>
      <c r="AW107" s="12" t="s">
        <v>35</v>
      </c>
      <c r="AX107" s="12" t="s">
        <v>81</v>
      </c>
      <c r="AY107" s="143" t="s">
        <v>128</v>
      </c>
    </row>
    <row r="108" spans="2:65" s="1" customFormat="1" ht="16.5" customHeight="1">
      <c r="B108" s="29"/>
      <c r="C108" s="152" t="s">
        <v>396</v>
      </c>
      <c r="D108" s="152" t="s">
        <v>189</v>
      </c>
      <c r="E108" s="153" t="s">
        <v>397</v>
      </c>
      <c r="F108" s="154" t="s">
        <v>398</v>
      </c>
      <c r="G108" s="155" t="s">
        <v>228</v>
      </c>
      <c r="H108" s="156">
        <v>5</v>
      </c>
      <c r="I108" s="157"/>
      <c r="J108" s="158">
        <f>ROUND(I108*H108,2)</f>
        <v>0</v>
      </c>
      <c r="K108" s="154" t="s">
        <v>134</v>
      </c>
      <c r="L108" s="159"/>
      <c r="M108" s="160" t="s">
        <v>19</v>
      </c>
      <c r="N108" s="161" t="s">
        <v>45</v>
      </c>
      <c r="P108" s="133">
        <f>O108*H108</f>
        <v>0</v>
      </c>
      <c r="Q108" s="133">
        <v>1.0000000000000001E-5</v>
      </c>
      <c r="R108" s="133">
        <f>Q108*H108</f>
        <v>5.0000000000000002E-5</v>
      </c>
      <c r="S108" s="133">
        <v>0</v>
      </c>
      <c r="T108" s="134">
        <f>S108*H108</f>
        <v>0</v>
      </c>
      <c r="AR108" s="135" t="s">
        <v>243</v>
      </c>
      <c r="AT108" s="135" t="s">
        <v>189</v>
      </c>
      <c r="AU108" s="135" t="s">
        <v>81</v>
      </c>
      <c r="AY108" s="14" t="s">
        <v>128</v>
      </c>
      <c r="BE108" s="136">
        <f>IF(N108="základní",J108,0)</f>
        <v>0</v>
      </c>
      <c r="BF108" s="136">
        <f>IF(N108="snížená",J108,0)</f>
        <v>0</v>
      </c>
      <c r="BG108" s="136">
        <f>IF(N108="zákl. přenesená",J108,0)</f>
        <v>0</v>
      </c>
      <c r="BH108" s="136">
        <f>IF(N108="sníž. přenesená",J108,0)</f>
        <v>0</v>
      </c>
      <c r="BI108" s="136">
        <f>IF(N108="nulová",J108,0)</f>
        <v>0</v>
      </c>
      <c r="BJ108" s="14" t="s">
        <v>136</v>
      </c>
      <c r="BK108" s="136">
        <f>ROUND(I108*H108,2)</f>
        <v>0</v>
      </c>
      <c r="BL108" s="14" t="s">
        <v>229</v>
      </c>
      <c r="BM108" s="135" t="s">
        <v>399</v>
      </c>
    </row>
    <row r="109" spans="2:65" s="1" customFormat="1" ht="16.5" customHeight="1">
      <c r="B109" s="29"/>
      <c r="C109" s="152" t="s">
        <v>400</v>
      </c>
      <c r="D109" s="152" t="s">
        <v>189</v>
      </c>
      <c r="E109" s="153" t="s">
        <v>401</v>
      </c>
      <c r="F109" s="154" t="s">
        <v>402</v>
      </c>
      <c r="G109" s="155" t="s">
        <v>403</v>
      </c>
      <c r="H109" s="156">
        <v>1</v>
      </c>
      <c r="I109" s="157"/>
      <c r="J109" s="158">
        <f>ROUND(I109*H109,2)</f>
        <v>0</v>
      </c>
      <c r="K109" s="154" t="s">
        <v>404</v>
      </c>
      <c r="L109" s="159"/>
      <c r="M109" s="160" t="s">
        <v>19</v>
      </c>
      <c r="N109" s="161" t="s">
        <v>45</v>
      </c>
      <c r="P109" s="133">
        <f>O109*H109</f>
        <v>0</v>
      </c>
      <c r="Q109" s="133">
        <v>6.9999999999999994E-5</v>
      </c>
      <c r="R109" s="133">
        <f>Q109*H109</f>
        <v>6.9999999999999994E-5</v>
      </c>
      <c r="S109" s="133">
        <v>0</v>
      </c>
      <c r="T109" s="134">
        <f>S109*H109</f>
        <v>0</v>
      </c>
      <c r="AR109" s="135" t="s">
        <v>243</v>
      </c>
      <c r="AT109" s="135" t="s">
        <v>189</v>
      </c>
      <c r="AU109" s="135" t="s">
        <v>81</v>
      </c>
      <c r="AY109" s="14" t="s">
        <v>128</v>
      </c>
      <c r="BE109" s="136">
        <f>IF(N109="základní",J109,0)</f>
        <v>0</v>
      </c>
      <c r="BF109" s="136">
        <f>IF(N109="snížená",J109,0)</f>
        <v>0</v>
      </c>
      <c r="BG109" s="136">
        <f>IF(N109="zákl. přenesená",J109,0)</f>
        <v>0</v>
      </c>
      <c r="BH109" s="136">
        <f>IF(N109="sníž. přenesená",J109,0)</f>
        <v>0</v>
      </c>
      <c r="BI109" s="136">
        <f>IF(N109="nulová",J109,0)</f>
        <v>0</v>
      </c>
      <c r="BJ109" s="14" t="s">
        <v>136</v>
      </c>
      <c r="BK109" s="136">
        <f>ROUND(I109*H109,2)</f>
        <v>0</v>
      </c>
      <c r="BL109" s="14" t="s">
        <v>229</v>
      </c>
      <c r="BM109" s="135" t="s">
        <v>405</v>
      </c>
    </row>
    <row r="110" spans="2:65" s="12" customFormat="1" ht="11.25">
      <c r="B110" s="141"/>
      <c r="D110" s="142" t="s">
        <v>140</v>
      </c>
      <c r="E110" s="143" t="s">
        <v>19</v>
      </c>
      <c r="F110" s="144" t="s">
        <v>81</v>
      </c>
      <c r="H110" s="145">
        <v>1</v>
      </c>
      <c r="I110" s="146"/>
      <c r="L110" s="141"/>
      <c r="M110" s="147"/>
      <c r="T110" s="148"/>
      <c r="AT110" s="143" t="s">
        <v>140</v>
      </c>
      <c r="AU110" s="143" t="s">
        <v>81</v>
      </c>
      <c r="AV110" s="12" t="s">
        <v>136</v>
      </c>
      <c r="AW110" s="12" t="s">
        <v>35</v>
      </c>
      <c r="AX110" s="12" t="s">
        <v>81</v>
      </c>
      <c r="AY110" s="143" t="s">
        <v>128</v>
      </c>
    </row>
    <row r="111" spans="2:65" s="1" customFormat="1" ht="24.2" customHeight="1">
      <c r="B111" s="29"/>
      <c r="C111" s="124" t="s">
        <v>406</v>
      </c>
      <c r="D111" s="124" t="s">
        <v>130</v>
      </c>
      <c r="E111" s="125" t="s">
        <v>407</v>
      </c>
      <c r="F111" s="126" t="s">
        <v>408</v>
      </c>
      <c r="G111" s="127" t="s">
        <v>403</v>
      </c>
      <c r="H111" s="128">
        <v>2</v>
      </c>
      <c r="I111" s="129"/>
      <c r="J111" s="130">
        <f>ROUND(I111*H111,2)</f>
        <v>0</v>
      </c>
      <c r="K111" s="126" t="s">
        <v>134</v>
      </c>
      <c r="L111" s="29"/>
      <c r="M111" s="131" t="s">
        <v>19</v>
      </c>
      <c r="N111" s="132" t="s">
        <v>45</v>
      </c>
      <c r="P111" s="133">
        <f>O111*H111</f>
        <v>0</v>
      </c>
      <c r="Q111" s="133">
        <v>0</v>
      </c>
      <c r="R111" s="133">
        <f>Q111*H111</f>
        <v>0</v>
      </c>
      <c r="S111" s="133">
        <v>0</v>
      </c>
      <c r="T111" s="134">
        <f>S111*H111</f>
        <v>0</v>
      </c>
      <c r="AR111" s="135" t="s">
        <v>229</v>
      </c>
      <c r="AT111" s="135" t="s">
        <v>130</v>
      </c>
      <c r="AU111" s="135" t="s">
        <v>81</v>
      </c>
      <c r="AY111" s="14" t="s">
        <v>128</v>
      </c>
      <c r="BE111" s="136">
        <f>IF(N111="základní",J111,0)</f>
        <v>0</v>
      </c>
      <c r="BF111" s="136">
        <f>IF(N111="snížená",J111,0)</f>
        <v>0</v>
      </c>
      <c r="BG111" s="136">
        <f>IF(N111="zákl. přenesená",J111,0)</f>
        <v>0</v>
      </c>
      <c r="BH111" s="136">
        <f>IF(N111="sníž. přenesená",J111,0)</f>
        <v>0</v>
      </c>
      <c r="BI111" s="136">
        <f>IF(N111="nulová",J111,0)</f>
        <v>0</v>
      </c>
      <c r="BJ111" s="14" t="s">
        <v>136</v>
      </c>
      <c r="BK111" s="136">
        <f>ROUND(I111*H111,2)</f>
        <v>0</v>
      </c>
      <c r="BL111" s="14" t="s">
        <v>229</v>
      </c>
      <c r="BM111" s="135" t="s">
        <v>409</v>
      </c>
    </row>
    <row r="112" spans="2:65" s="1" customFormat="1" ht="11.25">
      <c r="B112" s="29"/>
      <c r="D112" s="137" t="s">
        <v>138</v>
      </c>
      <c r="F112" s="138" t="s">
        <v>410</v>
      </c>
      <c r="I112" s="139"/>
      <c r="L112" s="29"/>
      <c r="M112" s="140"/>
      <c r="T112" s="50"/>
      <c r="AT112" s="14" t="s">
        <v>138</v>
      </c>
      <c r="AU112" s="14" t="s">
        <v>81</v>
      </c>
    </row>
    <row r="113" spans="2:65" s="12" customFormat="1" ht="11.25">
      <c r="B113" s="141"/>
      <c r="D113" s="142" t="s">
        <v>140</v>
      </c>
      <c r="E113" s="143" t="s">
        <v>19</v>
      </c>
      <c r="F113" s="144" t="s">
        <v>136</v>
      </c>
      <c r="H113" s="145">
        <v>2</v>
      </c>
      <c r="I113" s="146"/>
      <c r="L113" s="141"/>
      <c r="M113" s="147"/>
      <c r="T113" s="148"/>
      <c r="AT113" s="143" t="s">
        <v>140</v>
      </c>
      <c r="AU113" s="143" t="s">
        <v>81</v>
      </c>
      <c r="AV113" s="12" t="s">
        <v>136</v>
      </c>
      <c r="AW113" s="12" t="s">
        <v>35</v>
      </c>
      <c r="AX113" s="12" t="s">
        <v>81</v>
      </c>
      <c r="AY113" s="143" t="s">
        <v>128</v>
      </c>
    </row>
    <row r="114" spans="2:65" s="1" customFormat="1" ht="16.5" customHeight="1">
      <c r="B114" s="29"/>
      <c r="C114" s="152" t="s">
        <v>243</v>
      </c>
      <c r="D114" s="152" t="s">
        <v>189</v>
      </c>
      <c r="E114" s="153" t="s">
        <v>411</v>
      </c>
      <c r="F114" s="154" t="s">
        <v>402</v>
      </c>
      <c r="G114" s="155" t="s">
        <v>403</v>
      </c>
      <c r="H114" s="156">
        <v>1</v>
      </c>
      <c r="I114" s="157"/>
      <c r="J114" s="158">
        <f>ROUND(I114*H114,2)</f>
        <v>0</v>
      </c>
      <c r="K114" s="154" t="s">
        <v>404</v>
      </c>
      <c r="L114" s="159"/>
      <c r="M114" s="160" t="s">
        <v>19</v>
      </c>
      <c r="N114" s="161" t="s">
        <v>45</v>
      </c>
      <c r="P114" s="133">
        <f>O114*H114</f>
        <v>0</v>
      </c>
      <c r="Q114" s="133">
        <v>6.9999999999999994E-5</v>
      </c>
      <c r="R114" s="133">
        <f>Q114*H114</f>
        <v>6.9999999999999994E-5</v>
      </c>
      <c r="S114" s="133">
        <v>0</v>
      </c>
      <c r="T114" s="134">
        <f>S114*H114</f>
        <v>0</v>
      </c>
      <c r="AR114" s="135" t="s">
        <v>243</v>
      </c>
      <c r="AT114" s="135" t="s">
        <v>189</v>
      </c>
      <c r="AU114" s="135" t="s">
        <v>81</v>
      </c>
      <c r="AY114" s="14" t="s">
        <v>128</v>
      </c>
      <c r="BE114" s="136">
        <f>IF(N114="základní",J114,0)</f>
        <v>0</v>
      </c>
      <c r="BF114" s="136">
        <f>IF(N114="snížená",J114,0)</f>
        <v>0</v>
      </c>
      <c r="BG114" s="136">
        <f>IF(N114="zákl. přenesená",J114,0)</f>
        <v>0</v>
      </c>
      <c r="BH114" s="136">
        <f>IF(N114="sníž. přenesená",J114,0)</f>
        <v>0</v>
      </c>
      <c r="BI114" s="136">
        <f>IF(N114="nulová",J114,0)</f>
        <v>0</v>
      </c>
      <c r="BJ114" s="14" t="s">
        <v>136</v>
      </c>
      <c r="BK114" s="136">
        <f>ROUND(I114*H114,2)</f>
        <v>0</v>
      </c>
      <c r="BL114" s="14" t="s">
        <v>229</v>
      </c>
      <c r="BM114" s="135" t="s">
        <v>412</v>
      </c>
    </row>
    <row r="115" spans="2:65" s="12" customFormat="1" ht="11.25">
      <c r="B115" s="141"/>
      <c r="D115" s="142" t="s">
        <v>140</v>
      </c>
      <c r="E115" s="143" t="s">
        <v>19</v>
      </c>
      <c r="F115" s="144" t="s">
        <v>81</v>
      </c>
      <c r="H115" s="145">
        <v>1</v>
      </c>
      <c r="I115" s="146"/>
      <c r="L115" s="141"/>
      <c r="M115" s="147"/>
      <c r="T115" s="148"/>
      <c r="AT115" s="143" t="s">
        <v>140</v>
      </c>
      <c r="AU115" s="143" t="s">
        <v>81</v>
      </c>
      <c r="AV115" s="12" t="s">
        <v>136</v>
      </c>
      <c r="AW115" s="12" t="s">
        <v>35</v>
      </c>
      <c r="AX115" s="12" t="s">
        <v>81</v>
      </c>
      <c r="AY115" s="143" t="s">
        <v>128</v>
      </c>
    </row>
    <row r="116" spans="2:65" s="1" customFormat="1" ht="16.5" customHeight="1">
      <c r="B116" s="29"/>
      <c r="C116" s="152" t="s">
        <v>413</v>
      </c>
      <c r="D116" s="152" t="s">
        <v>189</v>
      </c>
      <c r="E116" s="153" t="s">
        <v>414</v>
      </c>
      <c r="F116" s="154" t="s">
        <v>415</v>
      </c>
      <c r="G116" s="155" t="s">
        <v>403</v>
      </c>
      <c r="H116" s="156">
        <v>1</v>
      </c>
      <c r="I116" s="157"/>
      <c r="J116" s="158">
        <f>ROUND(I116*H116,2)</f>
        <v>0</v>
      </c>
      <c r="K116" s="154" t="s">
        <v>404</v>
      </c>
      <c r="L116" s="159"/>
      <c r="M116" s="160" t="s">
        <v>19</v>
      </c>
      <c r="N116" s="161" t="s">
        <v>45</v>
      </c>
      <c r="P116" s="133">
        <f>O116*H116</f>
        <v>0</v>
      </c>
      <c r="Q116" s="133">
        <v>9.0000000000000006E-5</v>
      </c>
      <c r="R116" s="133">
        <f>Q116*H116</f>
        <v>9.0000000000000006E-5</v>
      </c>
      <c r="S116" s="133">
        <v>0</v>
      </c>
      <c r="T116" s="134">
        <f>S116*H116</f>
        <v>0</v>
      </c>
      <c r="AR116" s="135" t="s">
        <v>243</v>
      </c>
      <c r="AT116" s="135" t="s">
        <v>189</v>
      </c>
      <c r="AU116" s="135" t="s">
        <v>81</v>
      </c>
      <c r="AY116" s="14" t="s">
        <v>128</v>
      </c>
      <c r="BE116" s="136">
        <f>IF(N116="základní",J116,0)</f>
        <v>0</v>
      </c>
      <c r="BF116" s="136">
        <f>IF(N116="snížená",J116,0)</f>
        <v>0</v>
      </c>
      <c r="BG116" s="136">
        <f>IF(N116="zákl. přenesená",J116,0)</f>
        <v>0</v>
      </c>
      <c r="BH116" s="136">
        <f>IF(N116="sníž. přenesená",J116,0)</f>
        <v>0</v>
      </c>
      <c r="BI116" s="136">
        <f>IF(N116="nulová",J116,0)</f>
        <v>0</v>
      </c>
      <c r="BJ116" s="14" t="s">
        <v>136</v>
      </c>
      <c r="BK116" s="136">
        <f>ROUND(I116*H116,2)</f>
        <v>0</v>
      </c>
      <c r="BL116" s="14" t="s">
        <v>229</v>
      </c>
      <c r="BM116" s="135" t="s">
        <v>416</v>
      </c>
    </row>
    <row r="117" spans="2:65" s="12" customFormat="1" ht="11.25">
      <c r="B117" s="141"/>
      <c r="D117" s="142" t="s">
        <v>140</v>
      </c>
      <c r="E117" s="143" t="s">
        <v>19</v>
      </c>
      <c r="F117" s="144" t="s">
        <v>81</v>
      </c>
      <c r="H117" s="145">
        <v>1</v>
      </c>
      <c r="I117" s="146"/>
      <c r="L117" s="141"/>
      <c r="M117" s="147"/>
      <c r="T117" s="148"/>
      <c r="AT117" s="143" t="s">
        <v>140</v>
      </c>
      <c r="AU117" s="143" t="s">
        <v>81</v>
      </c>
      <c r="AV117" s="12" t="s">
        <v>136</v>
      </c>
      <c r="AW117" s="12" t="s">
        <v>35</v>
      </c>
      <c r="AX117" s="12" t="s">
        <v>81</v>
      </c>
      <c r="AY117" s="143" t="s">
        <v>128</v>
      </c>
    </row>
    <row r="118" spans="2:65" s="1" customFormat="1" ht="24.2" customHeight="1">
      <c r="B118" s="29"/>
      <c r="C118" s="124" t="s">
        <v>417</v>
      </c>
      <c r="D118" s="124" t="s">
        <v>130</v>
      </c>
      <c r="E118" s="125" t="s">
        <v>418</v>
      </c>
      <c r="F118" s="126" t="s">
        <v>419</v>
      </c>
      <c r="G118" s="127" t="s">
        <v>209</v>
      </c>
      <c r="H118" s="128">
        <v>2</v>
      </c>
      <c r="I118" s="129"/>
      <c r="J118" s="130">
        <f>ROUND(I118*H118,2)</f>
        <v>0</v>
      </c>
      <c r="K118" s="126" t="s">
        <v>134</v>
      </c>
      <c r="L118" s="29"/>
      <c r="M118" s="131" t="s">
        <v>19</v>
      </c>
      <c r="N118" s="132" t="s">
        <v>45</v>
      </c>
      <c r="P118" s="133">
        <f>O118*H118</f>
        <v>0</v>
      </c>
      <c r="Q118" s="133">
        <v>0</v>
      </c>
      <c r="R118" s="133">
        <f>Q118*H118</f>
        <v>0</v>
      </c>
      <c r="S118" s="133">
        <v>0</v>
      </c>
      <c r="T118" s="134">
        <f>S118*H118</f>
        <v>0</v>
      </c>
      <c r="AR118" s="135" t="s">
        <v>229</v>
      </c>
      <c r="AT118" s="135" t="s">
        <v>130</v>
      </c>
      <c r="AU118" s="135" t="s">
        <v>81</v>
      </c>
      <c r="AY118" s="14" t="s">
        <v>128</v>
      </c>
      <c r="BE118" s="136">
        <f>IF(N118="základní",J118,0)</f>
        <v>0</v>
      </c>
      <c r="BF118" s="136">
        <f>IF(N118="snížená",J118,0)</f>
        <v>0</v>
      </c>
      <c r="BG118" s="136">
        <f>IF(N118="zákl. přenesená",J118,0)</f>
        <v>0</v>
      </c>
      <c r="BH118" s="136">
        <f>IF(N118="sníž. přenesená",J118,0)</f>
        <v>0</v>
      </c>
      <c r="BI118" s="136">
        <f>IF(N118="nulová",J118,0)</f>
        <v>0</v>
      </c>
      <c r="BJ118" s="14" t="s">
        <v>136</v>
      </c>
      <c r="BK118" s="136">
        <f>ROUND(I118*H118,2)</f>
        <v>0</v>
      </c>
      <c r="BL118" s="14" t="s">
        <v>229</v>
      </c>
      <c r="BM118" s="135" t="s">
        <v>420</v>
      </c>
    </row>
    <row r="119" spans="2:65" s="1" customFormat="1" ht="11.25">
      <c r="B119" s="29"/>
      <c r="D119" s="137" t="s">
        <v>138</v>
      </c>
      <c r="F119" s="138" t="s">
        <v>421</v>
      </c>
      <c r="I119" s="139"/>
      <c r="L119" s="29"/>
      <c r="M119" s="140"/>
      <c r="T119" s="50"/>
      <c r="AT119" s="14" t="s">
        <v>138</v>
      </c>
      <c r="AU119" s="14" t="s">
        <v>81</v>
      </c>
    </row>
    <row r="120" spans="2:65" s="12" customFormat="1" ht="11.25">
      <c r="B120" s="141"/>
      <c r="D120" s="142" t="s">
        <v>140</v>
      </c>
      <c r="E120" s="143" t="s">
        <v>19</v>
      </c>
      <c r="F120" s="144" t="s">
        <v>422</v>
      </c>
      <c r="H120" s="145">
        <v>2</v>
      </c>
      <c r="I120" s="146"/>
      <c r="L120" s="141"/>
      <c r="M120" s="147"/>
      <c r="T120" s="148"/>
      <c r="AT120" s="143" t="s">
        <v>140</v>
      </c>
      <c r="AU120" s="143" t="s">
        <v>81</v>
      </c>
      <c r="AV120" s="12" t="s">
        <v>136</v>
      </c>
      <c r="AW120" s="12" t="s">
        <v>35</v>
      </c>
      <c r="AX120" s="12" t="s">
        <v>81</v>
      </c>
      <c r="AY120" s="143" t="s">
        <v>128</v>
      </c>
    </row>
    <row r="121" spans="2:65" s="1" customFormat="1" ht="16.5" customHeight="1">
      <c r="B121" s="29"/>
      <c r="C121" s="152" t="s">
        <v>423</v>
      </c>
      <c r="D121" s="152" t="s">
        <v>189</v>
      </c>
      <c r="E121" s="153" t="s">
        <v>424</v>
      </c>
      <c r="F121" s="154" t="s">
        <v>425</v>
      </c>
      <c r="G121" s="155" t="s">
        <v>209</v>
      </c>
      <c r="H121" s="156">
        <v>2</v>
      </c>
      <c r="I121" s="157"/>
      <c r="J121" s="158">
        <f>ROUND(I121*H121,2)</f>
        <v>0</v>
      </c>
      <c r="K121" s="154" t="s">
        <v>134</v>
      </c>
      <c r="L121" s="159"/>
      <c r="M121" s="160" t="s">
        <v>19</v>
      </c>
      <c r="N121" s="161" t="s">
        <v>45</v>
      </c>
      <c r="P121" s="133">
        <f>O121*H121</f>
        <v>0</v>
      </c>
      <c r="Q121" s="133">
        <v>3.8000000000000002E-4</v>
      </c>
      <c r="R121" s="133">
        <f>Q121*H121</f>
        <v>7.6000000000000004E-4</v>
      </c>
      <c r="S121" s="133">
        <v>0</v>
      </c>
      <c r="T121" s="134">
        <f>S121*H121</f>
        <v>0</v>
      </c>
      <c r="AR121" s="135" t="s">
        <v>243</v>
      </c>
      <c r="AT121" s="135" t="s">
        <v>189</v>
      </c>
      <c r="AU121" s="135" t="s">
        <v>81</v>
      </c>
      <c r="AY121" s="14" t="s">
        <v>128</v>
      </c>
      <c r="BE121" s="136">
        <f>IF(N121="základní",J121,0)</f>
        <v>0</v>
      </c>
      <c r="BF121" s="136">
        <f>IF(N121="snížená",J121,0)</f>
        <v>0</v>
      </c>
      <c r="BG121" s="136">
        <f>IF(N121="zákl. přenesená",J121,0)</f>
        <v>0</v>
      </c>
      <c r="BH121" s="136">
        <f>IF(N121="sníž. přenesená",J121,0)</f>
        <v>0</v>
      </c>
      <c r="BI121" s="136">
        <f>IF(N121="nulová",J121,0)</f>
        <v>0</v>
      </c>
      <c r="BJ121" s="14" t="s">
        <v>136</v>
      </c>
      <c r="BK121" s="136">
        <f>ROUND(I121*H121,2)</f>
        <v>0</v>
      </c>
      <c r="BL121" s="14" t="s">
        <v>229</v>
      </c>
      <c r="BM121" s="135" t="s">
        <v>426</v>
      </c>
    </row>
    <row r="122" spans="2:65" s="12" customFormat="1" ht="11.25">
      <c r="B122" s="141"/>
      <c r="D122" s="142" t="s">
        <v>140</v>
      </c>
      <c r="E122" s="143" t="s">
        <v>19</v>
      </c>
      <c r="F122" s="144" t="s">
        <v>136</v>
      </c>
      <c r="H122" s="145">
        <v>2</v>
      </c>
      <c r="I122" s="146"/>
      <c r="L122" s="141"/>
      <c r="M122" s="147"/>
      <c r="T122" s="148"/>
      <c r="AT122" s="143" t="s">
        <v>140</v>
      </c>
      <c r="AU122" s="143" t="s">
        <v>81</v>
      </c>
      <c r="AV122" s="12" t="s">
        <v>136</v>
      </c>
      <c r="AW122" s="12" t="s">
        <v>35</v>
      </c>
      <c r="AX122" s="12" t="s">
        <v>81</v>
      </c>
      <c r="AY122" s="143" t="s">
        <v>128</v>
      </c>
    </row>
    <row r="123" spans="2:65" s="1" customFormat="1" ht="16.5" customHeight="1">
      <c r="B123" s="29"/>
      <c r="C123" s="152" t="s">
        <v>427</v>
      </c>
      <c r="D123" s="152" t="s">
        <v>189</v>
      </c>
      <c r="E123" s="153" t="s">
        <v>428</v>
      </c>
      <c r="F123" s="154" t="s">
        <v>429</v>
      </c>
      <c r="G123" s="155" t="s">
        <v>403</v>
      </c>
      <c r="H123" s="156">
        <v>1</v>
      </c>
      <c r="I123" s="157"/>
      <c r="J123" s="158">
        <f>ROUND(I123*H123,2)</f>
        <v>0</v>
      </c>
      <c r="K123" s="154" t="s">
        <v>404</v>
      </c>
      <c r="L123" s="159"/>
      <c r="M123" s="160" t="s">
        <v>19</v>
      </c>
      <c r="N123" s="161" t="s">
        <v>45</v>
      </c>
      <c r="P123" s="133">
        <f>O123*H123</f>
        <v>0</v>
      </c>
      <c r="Q123" s="133">
        <v>7.5000000000000002E-4</v>
      </c>
      <c r="R123" s="133">
        <f>Q123*H123</f>
        <v>7.5000000000000002E-4</v>
      </c>
      <c r="S123" s="133">
        <v>0</v>
      </c>
      <c r="T123" s="134">
        <f>S123*H123</f>
        <v>0</v>
      </c>
      <c r="AR123" s="135" t="s">
        <v>243</v>
      </c>
      <c r="AT123" s="135" t="s">
        <v>189</v>
      </c>
      <c r="AU123" s="135" t="s">
        <v>81</v>
      </c>
      <c r="AY123" s="14" t="s">
        <v>128</v>
      </c>
      <c r="BE123" s="136">
        <f>IF(N123="základní",J123,0)</f>
        <v>0</v>
      </c>
      <c r="BF123" s="136">
        <f>IF(N123="snížená",J123,0)</f>
        <v>0</v>
      </c>
      <c r="BG123" s="136">
        <f>IF(N123="zákl. přenesená",J123,0)</f>
        <v>0</v>
      </c>
      <c r="BH123" s="136">
        <f>IF(N123="sníž. přenesená",J123,0)</f>
        <v>0</v>
      </c>
      <c r="BI123" s="136">
        <f>IF(N123="nulová",J123,0)</f>
        <v>0</v>
      </c>
      <c r="BJ123" s="14" t="s">
        <v>136</v>
      </c>
      <c r="BK123" s="136">
        <f>ROUND(I123*H123,2)</f>
        <v>0</v>
      </c>
      <c r="BL123" s="14" t="s">
        <v>229</v>
      </c>
      <c r="BM123" s="135" t="s">
        <v>430</v>
      </c>
    </row>
    <row r="124" spans="2:65" s="12" customFormat="1" ht="11.25">
      <c r="B124" s="141"/>
      <c r="D124" s="142" t="s">
        <v>140</v>
      </c>
      <c r="E124" s="143" t="s">
        <v>19</v>
      </c>
      <c r="F124" s="144" t="s">
        <v>431</v>
      </c>
      <c r="H124" s="145">
        <v>1</v>
      </c>
      <c r="I124" s="146"/>
      <c r="L124" s="141"/>
      <c r="M124" s="147"/>
      <c r="T124" s="148"/>
      <c r="AT124" s="143" t="s">
        <v>140</v>
      </c>
      <c r="AU124" s="143" t="s">
        <v>81</v>
      </c>
      <c r="AV124" s="12" t="s">
        <v>136</v>
      </c>
      <c r="AW124" s="12" t="s">
        <v>35</v>
      </c>
      <c r="AX124" s="12" t="s">
        <v>81</v>
      </c>
      <c r="AY124" s="143" t="s">
        <v>128</v>
      </c>
    </row>
    <row r="125" spans="2:65" s="1" customFormat="1" ht="16.5" customHeight="1">
      <c r="B125" s="29"/>
      <c r="C125" s="152" t="s">
        <v>432</v>
      </c>
      <c r="D125" s="152" t="s">
        <v>189</v>
      </c>
      <c r="E125" s="153" t="s">
        <v>433</v>
      </c>
      <c r="F125" s="154" t="s">
        <v>434</v>
      </c>
      <c r="G125" s="155" t="s">
        <v>403</v>
      </c>
      <c r="H125" s="156">
        <v>7</v>
      </c>
      <c r="I125" s="157"/>
      <c r="J125" s="158">
        <f>ROUND(I125*H125,2)</f>
        <v>0</v>
      </c>
      <c r="K125" s="154" t="s">
        <v>134</v>
      </c>
      <c r="L125" s="159"/>
      <c r="M125" s="160" t="s">
        <v>19</v>
      </c>
      <c r="N125" s="161" t="s">
        <v>45</v>
      </c>
      <c r="P125" s="133">
        <f>O125*H125</f>
        <v>0</v>
      </c>
      <c r="Q125" s="133">
        <v>7.5000000000000002E-4</v>
      </c>
      <c r="R125" s="133">
        <f>Q125*H125</f>
        <v>5.2500000000000003E-3</v>
      </c>
      <c r="S125" s="133">
        <v>0</v>
      </c>
      <c r="T125" s="134">
        <f>S125*H125</f>
        <v>0</v>
      </c>
      <c r="AR125" s="135" t="s">
        <v>243</v>
      </c>
      <c r="AT125" s="135" t="s">
        <v>189</v>
      </c>
      <c r="AU125" s="135" t="s">
        <v>81</v>
      </c>
      <c r="AY125" s="14" t="s">
        <v>128</v>
      </c>
      <c r="BE125" s="136">
        <f>IF(N125="základní",J125,0)</f>
        <v>0</v>
      </c>
      <c r="BF125" s="136">
        <f>IF(N125="snížená",J125,0)</f>
        <v>0</v>
      </c>
      <c r="BG125" s="136">
        <f>IF(N125="zákl. přenesená",J125,0)</f>
        <v>0</v>
      </c>
      <c r="BH125" s="136">
        <f>IF(N125="sníž. přenesená",J125,0)</f>
        <v>0</v>
      </c>
      <c r="BI125" s="136">
        <f>IF(N125="nulová",J125,0)</f>
        <v>0</v>
      </c>
      <c r="BJ125" s="14" t="s">
        <v>136</v>
      </c>
      <c r="BK125" s="136">
        <f>ROUND(I125*H125,2)</f>
        <v>0</v>
      </c>
      <c r="BL125" s="14" t="s">
        <v>229</v>
      </c>
      <c r="BM125" s="135" t="s">
        <v>435</v>
      </c>
    </row>
    <row r="126" spans="2:65" s="12" customFormat="1" ht="11.25">
      <c r="B126" s="141"/>
      <c r="D126" s="142" t="s">
        <v>140</v>
      </c>
      <c r="E126" s="143" t="s">
        <v>19</v>
      </c>
      <c r="F126" s="144" t="s">
        <v>165</v>
      </c>
      <c r="H126" s="145">
        <v>7</v>
      </c>
      <c r="I126" s="146"/>
      <c r="L126" s="141"/>
      <c r="M126" s="147"/>
      <c r="T126" s="148"/>
      <c r="AT126" s="143" t="s">
        <v>140</v>
      </c>
      <c r="AU126" s="143" t="s">
        <v>81</v>
      </c>
      <c r="AV126" s="12" t="s">
        <v>136</v>
      </c>
      <c r="AW126" s="12" t="s">
        <v>35</v>
      </c>
      <c r="AX126" s="12" t="s">
        <v>81</v>
      </c>
      <c r="AY126" s="143" t="s">
        <v>128</v>
      </c>
    </row>
    <row r="127" spans="2:65" s="1" customFormat="1" ht="24.2" customHeight="1">
      <c r="B127" s="29"/>
      <c r="C127" s="124" t="s">
        <v>436</v>
      </c>
      <c r="D127" s="124" t="s">
        <v>130</v>
      </c>
      <c r="E127" s="125" t="s">
        <v>437</v>
      </c>
      <c r="F127" s="126" t="s">
        <v>438</v>
      </c>
      <c r="G127" s="127" t="s">
        <v>403</v>
      </c>
      <c r="H127" s="128">
        <v>24</v>
      </c>
      <c r="I127" s="129"/>
      <c r="J127" s="130">
        <f>ROUND(I127*H127,2)</f>
        <v>0</v>
      </c>
      <c r="K127" s="126" t="s">
        <v>134</v>
      </c>
      <c r="L127" s="29"/>
      <c r="M127" s="131" t="s">
        <v>19</v>
      </c>
      <c r="N127" s="132" t="s">
        <v>45</v>
      </c>
      <c r="P127" s="133">
        <f>O127*H127</f>
        <v>0</v>
      </c>
      <c r="Q127" s="133">
        <v>0</v>
      </c>
      <c r="R127" s="133">
        <f>Q127*H127</f>
        <v>0</v>
      </c>
      <c r="S127" s="133">
        <v>0</v>
      </c>
      <c r="T127" s="134">
        <f>S127*H127</f>
        <v>0</v>
      </c>
      <c r="AR127" s="135" t="s">
        <v>229</v>
      </c>
      <c r="AT127" s="135" t="s">
        <v>130</v>
      </c>
      <c r="AU127" s="135" t="s">
        <v>81</v>
      </c>
      <c r="AY127" s="14" t="s">
        <v>128</v>
      </c>
      <c r="BE127" s="136">
        <f>IF(N127="základní",J127,0)</f>
        <v>0</v>
      </c>
      <c r="BF127" s="136">
        <f>IF(N127="snížená",J127,0)</f>
        <v>0</v>
      </c>
      <c r="BG127" s="136">
        <f>IF(N127="zákl. přenesená",J127,0)</f>
        <v>0</v>
      </c>
      <c r="BH127" s="136">
        <f>IF(N127="sníž. přenesená",J127,0)</f>
        <v>0</v>
      </c>
      <c r="BI127" s="136">
        <f>IF(N127="nulová",J127,0)</f>
        <v>0</v>
      </c>
      <c r="BJ127" s="14" t="s">
        <v>136</v>
      </c>
      <c r="BK127" s="136">
        <f>ROUND(I127*H127,2)</f>
        <v>0</v>
      </c>
      <c r="BL127" s="14" t="s">
        <v>229</v>
      </c>
      <c r="BM127" s="135" t="s">
        <v>439</v>
      </c>
    </row>
    <row r="128" spans="2:65" s="1" customFormat="1" ht="11.25">
      <c r="B128" s="29"/>
      <c r="D128" s="137" t="s">
        <v>138</v>
      </c>
      <c r="F128" s="138" t="s">
        <v>440</v>
      </c>
      <c r="I128" s="139"/>
      <c r="L128" s="29"/>
      <c r="M128" s="140"/>
      <c r="T128" s="50"/>
      <c r="AT128" s="14" t="s">
        <v>138</v>
      </c>
      <c r="AU128" s="14" t="s">
        <v>81</v>
      </c>
    </row>
    <row r="129" spans="2:65" s="12" customFormat="1" ht="11.25">
      <c r="B129" s="141"/>
      <c r="D129" s="142" t="s">
        <v>140</v>
      </c>
      <c r="E129" s="143" t="s">
        <v>19</v>
      </c>
      <c r="F129" s="144" t="s">
        <v>441</v>
      </c>
      <c r="H129" s="145">
        <v>24</v>
      </c>
      <c r="I129" s="146"/>
      <c r="L129" s="141"/>
      <c r="M129" s="147"/>
      <c r="T129" s="148"/>
      <c r="AT129" s="143" t="s">
        <v>140</v>
      </c>
      <c r="AU129" s="143" t="s">
        <v>81</v>
      </c>
      <c r="AV129" s="12" t="s">
        <v>136</v>
      </c>
      <c r="AW129" s="12" t="s">
        <v>35</v>
      </c>
      <c r="AX129" s="12" t="s">
        <v>81</v>
      </c>
      <c r="AY129" s="143" t="s">
        <v>128</v>
      </c>
    </row>
    <row r="130" spans="2:65" s="1" customFormat="1" ht="16.5" customHeight="1">
      <c r="B130" s="29"/>
      <c r="C130" s="152" t="s">
        <v>442</v>
      </c>
      <c r="D130" s="152" t="s">
        <v>189</v>
      </c>
      <c r="E130" s="153" t="s">
        <v>443</v>
      </c>
      <c r="F130" s="154" t="s">
        <v>444</v>
      </c>
      <c r="G130" s="155" t="s">
        <v>403</v>
      </c>
      <c r="H130" s="156">
        <v>4</v>
      </c>
      <c r="I130" s="157"/>
      <c r="J130" s="158">
        <f>ROUND(I130*H130,2)</f>
        <v>0</v>
      </c>
      <c r="K130" s="154" t="s">
        <v>404</v>
      </c>
      <c r="L130" s="159"/>
      <c r="M130" s="160" t="s">
        <v>19</v>
      </c>
      <c r="N130" s="161" t="s">
        <v>45</v>
      </c>
      <c r="P130" s="133">
        <f>O130*H130</f>
        <v>0</v>
      </c>
      <c r="Q130" s="133">
        <v>4.8000000000000001E-4</v>
      </c>
      <c r="R130" s="133">
        <f>Q130*H130</f>
        <v>1.92E-3</v>
      </c>
      <c r="S130" s="133">
        <v>0</v>
      </c>
      <c r="T130" s="134">
        <f>S130*H130</f>
        <v>0</v>
      </c>
      <c r="AR130" s="135" t="s">
        <v>243</v>
      </c>
      <c r="AT130" s="135" t="s">
        <v>189</v>
      </c>
      <c r="AU130" s="135" t="s">
        <v>81</v>
      </c>
      <c r="AY130" s="14" t="s">
        <v>128</v>
      </c>
      <c r="BE130" s="136">
        <f>IF(N130="základní",J130,0)</f>
        <v>0</v>
      </c>
      <c r="BF130" s="136">
        <f>IF(N130="snížená",J130,0)</f>
        <v>0</v>
      </c>
      <c r="BG130" s="136">
        <f>IF(N130="zákl. přenesená",J130,0)</f>
        <v>0</v>
      </c>
      <c r="BH130" s="136">
        <f>IF(N130="sníž. přenesená",J130,0)</f>
        <v>0</v>
      </c>
      <c r="BI130" s="136">
        <f>IF(N130="nulová",J130,0)</f>
        <v>0</v>
      </c>
      <c r="BJ130" s="14" t="s">
        <v>136</v>
      </c>
      <c r="BK130" s="136">
        <f>ROUND(I130*H130,2)</f>
        <v>0</v>
      </c>
      <c r="BL130" s="14" t="s">
        <v>229</v>
      </c>
      <c r="BM130" s="135" t="s">
        <v>445</v>
      </c>
    </row>
    <row r="131" spans="2:65" s="12" customFormat="1" ht="11.25">
      <c r="B131" s="141"/>
      <c r="D131" s="142" t="s">
        <v>140</v>
      </c>
      <c r="E131" s="143" t="s">
        <v>19</v>
      </c>
      <c r="F131" s="144" t="s">
        <v>135</v>
      </c>
      <c r="H131" s="145">
        <v>4</v>
      </c>
      <c r="I131" s="146"/>
      <c r="L131" s="141"/>
      <c r="M131" s="147"/>
      <c r="T131" s="148"/>
      <c r="AT131" s="143" t="s">
        <v>140</v>
      </c>
      <c r="AU131" s="143" t="s">
        <v>81</v>
      </c>
      <c r="AV131" s="12" t="s">
        <v>136</v>
      </c>
      <c r="AW131" s="12" t="s">
        <v>35</v>
      </c>
      <c r="AX131" s="12" t="s">
        <v>81</v>
      </c>
      <c r="AY131" s="143" t="s">
        <v>128</v>
      </c>
    </row>
    <row r="132" spans="2:65" s="1" customFormat="1" ht="16.5" customHeight="1">
      <c r="B132" s="29"/>
      <c r="C132" s="152" t="s">
        <v>446</v>
      </c>
      <c r="D132" s="152" t="s">
        <v>189</v>
      </c>
      <c r="E132" s="153" t="s">
        <v>447</v>
      </c>
      <c r="F132" s="154" t="s">
        <v>448</v>
      </c>
      <c r="G132" s="155" t="s">
        <v>403</v>
      </c>
      <c r="H132" s="156">
        <v>2</v>
      </c>
      <c r="I132" s="157"/>
      <c r="J132" s="158">
        <f>ROUND(I132*H132,2)</f>
        <v>0</v>
      </c>
      <c r="K132" s="154" t="s">
        <v>404</v>
      </c>
      <c r="L132" s="159"/>
      <c r="M132" s="160" t="s">
        <v>19</v>
      </c>
      <c r="N132" s="161" t="s">
        <v>45</v>
      </c>
      <c r="P132" s="133">
        <f>O132*H132</f>
        <v>0</v>
      </c>
      <c r="Q132" s="133">
        <v>4.8000000000000001E-4</v>
      </c>
      <c r="R132" s="133">
        <f>Q132*H132</f>
        <v>9.6000000000000002E-4</v>
      </c>
      <c r="S132" s="133">
        <v>0</v>
      </c>
      <c r="T132" s="134">
        <f>S132*H132</f>
        <v>0</v>
      </c>
      <c r="AR132" s="135" t="s">
        <v>243</v>
      </c>
      <c r="AT132" s="135" t="s">
        <v>189</v>
      </c>
      <c r="AU132" s="135" t="s">
        <v>81</v>
      </c>
      <c r="AY132" s="14" t="s">
        <v>128</v>
      </c>
      <c r="BE132" s="136">
        <f>IF(N132="základní",J132,0)</f>
        <v>0</v>
      </c>
      <c r="BF132" s="136">
        <f>IF(N132="snížená",J132,0)</f>
        <v>0</v>
      </c>
      <c r="BG132" s="136">
        <f>IF(N132="zákl. přenesená",J132,0)</f>
        <v>0</v>
      </c>
      <c r="BH132" s="136">
        <f>IF(N132="sníž. přenesená",J132,0)</f>
        <v>0</v>
      </c>
      <c r="BI132" s="136">
        <f>IF(N132="nulová",J132,0)</f>
        <v>0</v>
      </c>
      <c r="BJ132" s="14" t="s">
        <v>136</v>
      </c>
      <c r="BK132" s="136">
        <f>ROUND(I132*H132,2)</f>
        <v>0</v>
      </c>
      <c r="BL132" s="14" t="s">
        <v>229</v>
      </c>
      <c r="BM132" s="135" t="s">
        <v>449</v>
      </c>
    </row>
    <row r="133" spans="2:65" s="1" customFormat="1" ht="16.5" customHeight="1">
      <c r="B133" s="29"/>
      <c r="C133" s="152" t="s">
        <v>450</v>
      </c>
      <c r="D133" s="152" t="s">
        <v>189</v>
      </c>
      <c r="E133" s="153" t="s">
        <v>451</v>
      </c>
      <c r="F133" s="154" t="s">
        <v>452</v>
      </c>
      <c r="G133" s="155" t="s">
        <v>403</v>
      </c>
      <c r="H133" s="156">
        <v>6</v>
      </c>
      <c r="I133" s="157"/>
      <c r="J133" s="158">
        <f>ROUND(I133*H133,2)</f>
        <v>0</v>
      </c>
      <c r="K133" s="154" t="s">
        <v>134</v>
      </c>
      <c r="L133" s="159"/>
      <c r="M133" s="160" t="s">
        <v>19</v>
      </c>
      <c r="N133" s="161" t="s">
        <v>45</v>
      </c>
      <c r="P133" s="133">
        <f>O133*H133</f>
        <v>0</v>
      </c>
      <c r="Q133" s="133">
        <v>4.8000000000000001E-4</v>
      </c>
      <c r="R133" s="133">
        <f>Q133*H133</f>
        <v>2.8800000000000002E-3</v>
      </c>
      <c r="S133" s="133">
        <v>0</v>
      </c>
      <c r="T133" s="134">
        <f>S133*H133</f>
        <v>0</v>
      </c>
      <c r="AR133" s="135" t="s">
        <v>243</v>
      </c>
      <c r="AT133" s="135" t="s">
        <v>189</v>
      </c>
      <c r="AU133" s="135" t="s">
        <v>81</v>
      </c>
      <c r="AY133" s="14" t="s">
        <v>128</v>
      </c>
      <c r="BE133" s="136">
        <f>IF(N133="základní",J133,0)</f>
        <v>0</v>
      </c>
      <c r="BF133" s="136">
        <f>IF(N133="snížená",J133,0)</f>
        <v>0</v>
      </c>
      <c r="BG133" s="136">
        <f>IF(N133="zákl. přenesená",J133,0)</f>
        <v>0</v>
      </c>
      <c r="BH133" s="136">
        <f>IF(N133="sníž. přenesená",J133,0)</f>
        <v>0</v>
      </c>
      <c r="BI133" s="136">
        <f>IF(N133="nulová",J133,0)</f>
        <v>0</v>
      </c>
      <c r="BJ133" s="14" t="s">
        <v>136</v>
      </c>
      <c r="BK133" s="136">
        <f>ROUND(I133*H133,2)</f>
        <v>0</v>
      </c>
      <c r="BL133" s="14" t="s">
        <v>229</v>
      </c>
      <c r="BM133" s="135" t="s">
        <v>453</v>
      </c>
    </row>
    <row r="134" spans="2:65" s="12" customFormat="1" ht="11.25">
      <c r="B134" s="141"/>
      <c r="D134" s="142" t="s">
        <v>140</v>
      </c>
      <c r="E134" s="143" t="s">
        <v>19</v>
      </c>
      <c r="F134" s="144" t="s">
        <v>171</v>
      </c>
      <c r="H134" s="145">
        <v>6</v>
      </c>
      <c r="I134" s="146"/>
      <c r="L134" s="141"/>
      <c r="M134" s="147"/>
      <c r="T134" s="148"/>
      <c r="AT134" s="143" t="s">
        <v>140</v>
      </c>
      <c r="AU134" s="143" t="s">
        <v>81</v>
      </c>
      <c r="AV134" s="12" t="s">
        <v>136</v>
      </c>
      <c r="AW134" s="12" t="s">
        <v>35</v>
      </c>
      <c r="AX134" s="12" t="s">
        <v>81</v>
      </c>
      <c r="AY134" s="143" t="s">
        <v>128</v>
      </c>
    </row>
    <row r="135" spans="2:65" s="1" customFormat="1" ht="16.5" customHeight="1">
      <c r="B135" s="29"/>
      <c r="C135" s="152" t="s">
        <v>454</v>
      </c>
      <c r="D135" s="152" t="s">
        <v>189</v>
      </c>
      <c r="E135" s="153" t="s">
        <v>455</v>
      </c>
      <c r="F135" s="154" t="s">
        <v>456</v>
      </c>
      <c r="G135" s="155" t="s">
        <v>403</v>
      </c>
      <c r="H135" s="156">
        <v>2</v>
      </c>
      <c r="I135" s="157"/>
      <c r="J135" s="158">
        <f>ROUND(I135*H135,2)</f>
        <v>0</v>
      </c>
      <c r="K135" s="154" t="s">
        <v>404</v>
      </c>
      <c r="L135" s="159"/>
      <c r="M135" s="160" t="s">
        <v>19</v>
      </c>
      <c r="N135" s="161" t="s">
        <v>45</v>
      </c>
      <c r="P135" s="133">
        <f>O135*H135</f>
        <v>0</v>
      </c>
      <c r="Q135" s="133">
        <v>7.5000000000000002E-4</v>
      </c>
      <c r="R135" s="133">
        <f>Q135*H135</f>
        <v>1.5E-3</v>
      </c>
      <c r="S135" s="133">
        <v>0</v>
      </c>
      <c r="T135" s="134">
        <f>S135*H135</f>
        <v>0</v>
      </c>
      <c r="AR135" s="135" t="s">
        <v>243</v>
      </c>
      <c r="AT135" s="135" t="s">
        <v>189</v>
      </c>
      <c r="AU135" s="135" t="s">
        <v>81</v>
      </c>
      <c r="AY135" s="14" t="s">
        <v>128</v>
      </c>
      <c r="BE135" s="136">
        <f>IF(N135="základní",J135,0)</f>
        <v>0</v>
      </c>
      <c r="BF135" s="136">
        <f>IF(N135="snížená",J135,0)</f>
        <v>0</v>
      </c>
      <c r="BG135" s="136">
        <f>IF(N135="zákl. přenesená",J135,0)</f>
        <v>0</v>
      </c>
      <c r="BH135" s="136">
        <f>IF(N135="sníž. přenesená",J135,0)</f>
        <v>0</v>
      </c>
      <c r="BI135" s="136">
        <f>IF(N135="nulová",J135,0)</f>
        <v>0</v>
      </c>
      <c r="BJ135" s="14" t="s">
        <v>136</v>
      </c>
      <c r="BK135" s="136">
        <f>ROUND(I135*H135,2)</f>
        <v>0</v>
      </c>
      <c r="BL135" s="14" t="s">
        <v>229</v>
      </c>
      <c r="BM135" s="135" t="s">
        <v>457</v>
      </c>
    </row>
    <row r="136" spans="2:65" s="12" customFormat="1" ht="11.25">
      <c r="B136" s="141"/>
      <c r="D136" s="142" t="s">
        <v>140</v>
      </c>
      <c r="E136" s="143" t="s">
        <v>19</v>
      </c>
      <c r="F136" s="144" t="s">
        <v>136</v>
      </c>
      <c r="H136" s="145">
        <v>2</v>
      </c>
      <c r="I136" s="146"/>
      <c r="L136" s="141"/>
      <c r="M136" s="147"/>
      <c r="T136" s="148"/>
      <c r="AT136" s="143" t="s">
        <v>140</v>
      </c>
      <c r="AU136" s="143" t="s">
        <v>81</v>
      </c>
      <c r="AV136" s="12" t="s">
        <v>136</v>
      </c>
      <c r="AW136" s="12" t="s">
        <v>35</v>
      </c>
      <c r="AX136" s="12" t="s">
        <v>81</v>
      </c>
      <c r="AY136" s="143" t="s">
        <v>128</v>
      </c>
    </row>
    <row r="137" spans="2:65" s="1" customFormat="1" ht="24.2" customHeight="1">
      <c r="B137" s="29"/>
      <c r="C137" s="124" t="s">
        <v>458</v>
      </c>
      <c r="D137" s="124" t="s">
        <v>130</v>
      </c>
      <c r="E137" s="125" t="s">
        <v>459</v>
      </c>
      <c r="F137" s="126" t="s">
        <v>460</v>
      </c>
      <c r="G137" s="127" t="s">
        <v>209</v>
      </c>
      <c r="H137" s="128">
        <v>1</v>
      </c>
      <c r="I137" s="129"/>
      <c r="J137" s="130">
        <f>ROUND(I137*H137,2)</f>
        <v>0</v>
      </c>
      <c r="K137" s="126" t="s">
        <v>134</v>
      </c>
      <c r="L137" s="29"/>
      <c r="M137" s="131" t="s">
        <v>19</v>
      </c>
      <c r="N137" s="132" t="s">
        <v>45</v>
      </c>
      <c r="P137" s="133">
        <f>O137*H137</f>
        <v>0</v>
      </c>
      <c r="Q137" s="133">
        <v>0</v>
      </c>
      <c r="R137" s="133">
        <f>Q137*H137</f>
        <v>0</v>
      </c>
      <c r="S137" s="133">
        <v>0</v>
      </c>
      <c r="T137" s="134">
        <f>S137*H137</f>
        <v>0</v>
      </c>
      <c r="AR137" s="135" t="s">
        <v>229</v>
      </c>
      <c r="AT137" s="135" t="s">
        <v>130</v>
      </c>
      <c r="AU137" s="135" t="s">
        <v>81</v>
      </c>
      <c r="AY137" s="14" t="s">
        <v>128</v>
      </c>
      <c r="BE137" s="136">
        <f>IF(N137="základní",J137,0)</f>
        <v>0</v>
      </c>
      <c r="BF137" s="136">
        <f>IF(N137="snížená",J137,0)</f>
        <v>0</v>
      </c>
      <c r="BG137" s="136">
        <f>IF(N137="zákl. přenesená",J137,0)</f>
        <v>0</v>
      </c>
      <c r="BH137" s="136">
        <f>IF(N137="sníž. přenesená",J137,0)</f>
        <v>0</v>
      </c>
      <c r="BI137" s="136">
        <f>IF(N137="nulová",J137,0)</f>
        <v>0</v>
      </c>
      <c r="BJ137" s="14" t="s">
        <v>136</v>
      </c>
      <c r="BK137" s="136">
        <f>ROUND(I137*H137,2)</f>
        <v>0</v>
      </c>
      <c r="BL137" s="14" t="s">
        <v>229</v>
      </c>
      <c r="BM137" s="135" t="s">
        <v>461</v>
      </c>
    </row>
    <row r="138" spans="2:65" s="1" customFormat="1" ht="11.25">
      <c r="B138" s="29"/>
      <c r="D138" s="137" t="s">
        <v>138</v>
      </c>
      <c r="F138" s="138" t="s">
        <v>462</v>
      </c>
      <c r="I138" s="139"/>
      <c r="L138" s="29"/>
      <c r="M138" s="140"/>
      <c r="T138" s="50"/>
      <c r="AT138" s="14" t="s">
        <v>138</v>
      </c>
      <c r="AU138" s="14" t="s">
        <v>81</v>
      </c>
    </row>
    <row r="139" spans="2:65" s="1" customFormat="1" ht="24.2" customHeight="1">
      <c r="B139" s="29"/>
      <c r="C139" s="124" t="s">
        <v>463</v>
      </c>
      <c r="D139" s="124" t="s">
        <v>130</v>
      </c>
      <c r="E139" s="125" t="s">
        <v>464</v>
      </c>
      <c r="F139" s="126" t="s">
        <v>465</v>
      </c>
      <c r="G139" s="127" t="s">
        <v>218</v>
      </c>
      <c r="H139" s="128">
        <v>1.4E-2</v>
      </c>
      <c r="I139" s="129"/>
      <c r="J139" s="130">
        <f>ROUND(I139*H139,2)</f>
        <v>0</v>
      </c>
      <c r="K139" s="126" t="s">
        <v>134</v>
      </c>
      <c r="L139" s="29"/>
      <c r="M139" s="131" t="s">
        <v>19</v>
      </c>
      <c r="N139" s="132" t="s">
        <v>45</v>
      </c>
      <c r="P139" s="133">
        <f>O139*H139</f>
        <v>0</v>
      </c>
      <c r="Q139" s="133">
        <v>0</v>
      </c>
      <c r="R139" s="133">
        <f>Q139*H139</f>
        <v>0</v>
      </c>
      <c r="S139" s="133">
        <v>0</v>
      </c>
      <c r="T139" s="134">
        <f>S139*H139</f>
        <v>0</v>
      </c>
      <c r="AR139" s="135" t="s">
        <v>229</v>
      </c>
      <c r="AT139" s="135" t="s">
        <v>130</v>
      </c>
      <c r="AU139" s="135" t="s">
        <v>81</v>
      </c>
      <c r="AY139" s="14" t="s">
        <v>128</v>
      </c>
      <c r="BE139" s="136">
        <f>IF(N139="základní",J139,0)</f>
        <v>0</v>
      </c>
      <c r="BF139" s="136">
        <f>IF(N139="snížená",J139,0)</f>
        <v>0</v>
      </c>
      <c r="BG139" s="136">
        <f>IF(N139="zákl. přenesená",J139,0)</f>
        <v>0</v>
      </c>
      <c r="BH139" s="136">
        <f>IF(N139="sníž. přenesená",J139,0)</f>
        <v>0</v>
      </c>
      <c r="BI139" s="136">
        <f>IF(N139="nulová",J139,0)</f>
        <v>0</v>
      </c>
      <c r="BJ139" s="14" t="s">
        <v>136</v>
      </c>
      <c r="BK139" s="136">
        <f>ROUND(I139*H139,2)</f>
        <v>0</v>
      </c>
      <c r="BL139" s="14" t="s">
        <v>229</v>
      </c>
      <c r="BM139" s="135" t="s">
        <v>466</v>
      </c>
    </row>
    <row r="140" spans="2:65" s="1" customFormat="1" ht="11.25">
      <c r="B140" s="29"/>
      <c r="D140" s="137" t="s">
        <v>138</v>
      </c>
      <c r="F140" s="138" t="s">
        <v>467</v>
      </c>
      <c r="I140" s="139"/>
      <c r="L140" s="29"/>
      <c r="M140" s="162"/>
      <c r="N140" s="163"/>
      <c r="O140" s="163"/>
      <c r="P140" s="163"/>
      <c r="Q140" s="163"/>
      <c r="R140" s="163"/>
      <c r="S140" s="163"/>
      <c r="T140" s="164"/>
      <c r="AT140" s="14" t="s">
        <v>138</v>
      </c>
      <c r="AU140" s="14" t="s">
        <v>81</v>
      </c>
    </row>
    <row r="141" spans="2:65" s="1" customFormat="1" ht="6.95" customHeight="1">
      <c r="B141" s="38"/>
      <c r="C141" s="39"/>
      <c r="D141" s="39"/>
      <c r="E141" s="39"/>
      <c r="F141" s="39"/>
      <c r="G141" s="39"/>
      <c r="H141" s="39"/>
      <c r="I141" s="39"/>
      <c r="J141" s="39"/>
      <c r="K141" s="39"/>
      <c r="L141" s="29"/>
    </row>
  </sheetData>
  <sheetProtection algorithmName="SHA-512" hashValue="s+7qet/9pFGnp6noTNiJkG4AgFJreNlAIPuErnC9FmRWtfCNCoVCuS5DH86r/ISfZh/IvRM+A6/gDIkgwXpR8w==" saltValue="5mJQcu0FwbFU16YgPyDc6A0LqS/zMUPZbw38SIDeYuynv2FRF9PJf+6YZEXnHjueJaLJvbrdLdHc4YHreoz1zw==" spinCount="100000" sheet="1" objects="1" scenarios="1" formatColumns="0" formatRows="0" autoFilter="0"/>
  <autoFilter ref="C82:K140" xr:uid="{00000000-0009-0000-0000-000005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500-000000000000}"/>
    <hyperlink ref="F89" r:id="rId2" xr:uid="{00000000-0004-0000-0500-000001000000}"/>
    <hyperlink ref="F92" r:id="rId3" xr:uid="{00000000-0004-0000-0500-000002000000}"/>
    <hyperlink ref="F97" r:id="rId4" xr:uid="{00000000-0004-0000-0500-000003000000}"/>
    <hyperlink ref="F101" r:id="rId5" xr:uid="{00000000-0004-0000-0500-000004000000}"/>
    <hyperlink ref="F106" r:id="rId6" xr:uid="{00000000-0004-0000-0500-000005000000}"/>
    <hyperlink ref="F112" r:id="rId7" xr:uid="{00000000-0004-0000-0500-000006000000}"/>
    <hyperlink ref="F119" r:id="rId8" xr:uid="{00000000-0004-0000-0500-000007000000}"/>
    <hyperlink ref="F128" r:id="rId9" xr:uid="{00000000-0004-0000-0500-000008000000}"/>
    <hyperlink ref="F138" r:id="rId10" xr:uid="{00000000-0004-0000-0500-000009000000}"/>
    <hyperlink ref="F140" r:id="rId11" xr:uid="{00000000-0004-0000-05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84"/>
  <sheetViews>
    <sheetView showGridLines="0" topLeftCell="A66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97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2:46" ht="24.95" customHeight="1">
      <c r="B4" s="17"/>
      <c r="D4" s="18" t="s">
        <v>104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6" t="str">
        <f>'Rekapitulace stavby'!K6</f>
        <v>Stavební doplnění Rodinného domu - č.p. 1030, Letohrad</v>
      </c>
      <c r="F7" s="207"/>
      <c r="G7" s="207"/>
      <c r="H7" s="207"/>
      <c r="L7" s="17"/>
    </row>
    <row r="8" spans="2:46" s="1" customFormat="1" ht="12" customHeight="1">
      <c r="B8" s="29"/>
      <c r="D8" s="24" t="s">
        <v>105</v>
      </c>
      <c r="L8" s="29"/>
    </row>
    <row r="9" spans="2:46" s="1" customFormat="1" ht="16.5" customHeight="1">
      <c r="B9" s="29"/>
      <c r="E9" s="169" t="s">
        <v>468</v>
      </c>
      <c r="F9" s="208"/>
      <c r="G9" s="208"/>
      <c r="H9" s="20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28</v>
      </c>
      <c r="I15" s="24" t="s">
        <v>29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9" t="str">
        <f>'Rekapitulace stavby'!E14</f>
        <v>Vyplň údaj</v>
      </c>
      <c r="F18" s="190"/>
      <c r="G18" s="190"/>
      <c r="H18" s="190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customHeight="1">
      <c r="B21" s="29"/>
      <c r="E21" s="22" t="s">
        <v>261</v>
      </c>
      <c r="I21" s="24" t="s">
        <v>29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customHeight="1">
      <c r="B24" s="29"/>
      <c r="E24" s="22" t="s">
        <v>261</v>
      </c>
      <c r="I24" s="24" t="s">
        <v>29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195" t="s">
        <v>19</v>
      </c>
      <c r="F27" s="195"/>
      <c r="G27" s="195"/>
      <c r="H27" s="195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ROUND(J80,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ROUND((SUM(BE80:BE83)),  2)</f>
        <v>0</v>
      </c>
      <c r="I33" s="86">
        <v>0.21</v>
      </c>
      <c r="J33" s="85">
        <f>ROUND(((SUM(BE80:BE83))*I33),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ROUND((SUM(BF80:BF83)),  2)</f>
        <v>0</v>
      </c>
      <c r="I34" s="86">
        <v>0.12</v>
      </c>
      <c r="J34" s="85">
        <f>ROUND(((SUM(BF80:BF83))*I34),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ROUND((SUM(BG80:BG83)),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ROUND((SUM(BH80:BH83)),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ROUND((SUM(BI80:BI83)),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hidden="1" customHeight="1">
      <c r="B45" s="29"/>
      <c r="C45" s="18" t="s">
        <v>107</v>
      </c>
      <c r="L45" s="29"/>
    </row>
    <row r="46" spans="2:12" s="1" customFormat="1" ht="6.95" hidden="1" customHeight="1">
      <c r="B46" s="29"/>
      <c r="L46" s="29"/>
    </row>
    <row r="47" spans="2:12" s="1" customFormat="1" ht="12" hidden="1" customHeight="1">
      <c r="B47" s="29"/>
      <c r="C47" s="24" t="s">
        <v>16</v>
      </c>
      <c r="L47" s="29"/>
    </row>
    <row r="48" spans="2:12" s="1" customFormat="1" ht="16.5" hidden="1" customHeight="1">
      <c r="B48" s="29"/>
      <c r="E48" s="206" t="str">
        <f>E7</f>
        <v>Stavební doplnění Rodinného domu - č.p. 1030, Letohrad</v>
      </c>
      <c r="F48" s="207"/>
      <c r="G48" s="207"/>
      <c r="H48" s="207"/>
      <c r="L48" s="29"/>
    </row>
    <row r="49" spans="2:47" s="1" customFormat="1" ht="12" hidden="1" customHeight="1">
      <c r="B49" s="29"/>
      <c r="C49" s="24" t="s">
        <v>105</v>
      </c>
      <c r="L49" s="29"/>
    </row>
    <row r="50" spans="2:47" s="1" customFormat="1" ht="16.5" hidden="1" customHeight="1">
      <c r="B50" s="29"/>
      <c r="E50" s="169" t="str">
        <f>E9</f>
        <v>08 - NÁBYTEK</v>
      </c>
      <c r="F50" s="208"/>
      <c r="G50" s="208"/>
      <c r="H50" s="208"/>
      <c r="L50" s="29"/>
    </row>
    <row r="51" spans="2:47" s="1" customFormat="1" ht="6.95" hidden="1" customHeight="1">
      <c r="B51" s="29"/>
      <c r="L51" s="29"/>
    </row>
    <row r="52" spans="2:47" s="1" customFormat="1" ht="12" hidden="1" customHeight="1">
      <c r="B52" s="29"/>
      <c r="C52" s="24" t="s">
        <v>21</v>
      </c>
      <c r="F52" s="22" t="str">
        <f>F12</f>
        <v>Letohrad</v>
      </c>
      <c r="I52" s="24" t="s">
        <v>23</v>
      </c>
      <c r="J52" s="46" t="str">
        <f>IF(J12="","",J12)</f>
        <v>17. 5. 2025</v>
      </c>
      <c r="L52" s="29"/>
    </row>
    <row r="53" spans="2:47" s="1" customFormat="1" ht="6.95" hidden="1" customHeight="1">
      <c r="B53" s="29"/>
      <c r="L53" s="29"/>
    </row>
    <row r="54" spans="2:47" s="1" customFormat="1" ht="15.2" hidden="1" customHeight="1">
      <c r="B54" s="29"/>
      <c r="C54" s="24" t="s">
        <v>25</v>
      </c>
      <c r="F54" s="22" t="str">
        <f>E15</f>
        <v>Dětský domov Dolní Čermná</v>
      </c>
      <c r="I54" s="24" t="s">
        <v>32</v>
      </c>
      <c r="J54" s="27" t="str">
        <f>E21</f>
        <v>vs-studio s.r.o.</v>
      </c>
      <c r="L54" s="29"/>
    </row>
    <row r="55" spans="2:47" s="1" customFormat="1" ht="15.2" hidden="1" customHeight="1">
      <c r="B55" s="29"/>
      <c r="C55" s="24" t="s">
        <v>30</v>
      </c>
      <c r="F55" s="22" t="str">
        <f>IF(E18="","",E18)</f>
        <v>Vyplň údaj</v>
      </c>
      <c r="I55" s="24" t="s">
        <v>36</v>
      </c>
      <c r="J55" s="27" t="str">
        <f>E24</f>
        <v>vs-studio s.r.o.</v>
      </c>
      <c r="L55" s="29"/>
    </row>
    <row r="56" spans="2:47" s="1" customFormat="1" ht="10.35" hidden="1" customHeight="1">
      <c r="B56" s="29"/>
      <c r="L56" s="29"/>
    </row>
    <row r="57" spans="2:47" s="1" customFormat="1" ht="29.25" hidden="1" customHeight="1">
      <c r="B57" s="29"/>
      <c r="C57" s="93" t="s">
        <v>108</v>
      </c>
      <c r="D57" s="87"/>
      <c r="E57" s="87"/>
      <c r="F57" s="87"/>
      <c r="G57" s="87"/>
      <c r="H57" s="87"/>
      <c r="I57" s="87"/>
      <c r="J57" s="94" t="s">
        <v>109</v>
      </c>
      <c r="K57" s="87"/>
      <c r="L57" s="29"/>
    </row>
    <row r="58" spans="2:47" s="1" customFormat="1" ht="10.35" hidden="1" customHeight="1">
      <c r="B58" s="29"/>
      <c r="L58" s="29"/>
    </row>
    <row r="59" spans="2:47" s="1" customFormat="1" ht="22.9" hidden="1" customHeight="1">
      <c r="B59" s="29"/>
      <c r="C59" s="95" t="s">
        <v>71</v>
      </c>
      <c r="J59" s="60">
        <f>J80</f>
        <v>0</v>
      </c>
      <c r="L59" s="29"/>
      <c r="AU59" s="14" t="s">
        <v>110</v>
      </c>
    </row>
    <row r="60" spans="2:47" s="8" customFormat="1" ht="24.95" hidden="1" customHeight="1">
      <c r="B60" s="96"/>
      <c r="D60" s="97" t="s">
        <v>469</v>
      </c>
      <c r="E60" s="98"/>
      <c r="F60" s="98"/>
      <c r="G60" s="98"/>
      <c r="H60" s="98"/>
      <c r="I60" s="98"/>
      <c r="J60" s="99">
        <f>J81</f>
        <v>0</v>
      </c>
      <c r="L60" s="96"/>
    </row>
    <row r="61" spans="2:47" s="1" customFormat="1" ht="21.75" hidden="1" customHeight="1">
      <c r="B61" s="29"/>
      <c r="L61" s="29"/>
    </row>
    <row r="62" spans="2:47" s="1" customFormat="1" ht="6.95" hidden="1" customHeight="1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3" spans="2:47" ht="11.25" hidden="1"/>
    <row r="64" spans="2:47" ht="11.25" hidden="1"/>
    <row r="65" spans="2:63" ht="11.25" hidden="1"/>
    <row r="66" spans="2:63" s="1" customFormat="1" ht="6.95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>
      <c r="B67" s="29"/>
      <c r="C67" s="18" t="s">
        <v>113</v>
      </c>
      <c r="L67" s="29"/>
    </row>
    <row r="68" spans="2:63" s="1" customFormat="1" ht="6.95" customHeight="1">
      <c r="B68" s="29"/>
      <c r="L68" s="29"/>
    </row>
    <row r="69" spans="2:63" s="1" customFormat="1" ht="12" customHeight="1">
      <c r="B69" s="29"/>
      <c r="C69" s="24" t="s">
        <v>16</v>
      </c>
      <c r="L69" s="29"/>
    </row>
    <row r="70" spans="2:63" s="1" customFormat="1" ht="16.5" customHeight="1">
      <c r="B70" s="29"/>
      <c r="E70" s="206" t="str">
        <f>E7</f>
        <v>Stavební doplnění Rodinného domu - č.p. 1030, Letohrad</v>
      </c>
      <c r="F70" s="207"/>
      <c r="G70" s="207"/>
      <c r="H70" s="207"/>
      <c r="L70" s="29"/>
    </row>
    <row r="71" spans="2:63" s="1" customFormat="1" ht="12" customHeight="1">
      <c r="B71" s="29"/>
      <c r="C71" s="24" t="s">
        <v>105</v>
      </c>
      <c r="L71" s="29"/>
    </row>
    <row r="72" spans="2:63" s="1" customFormat="1" ht="16.5" customHeight="1">
      <c r="B72" s="29"/>
      <c r="E72" s="169" t="str">
        <f>E9</f>
        <v>08 - NÁBYTEK</v>
      </c>
      <c r="F72" s="208"/>
      <c r="G72" s="208"/>
      <c r="H72" s="208"/>
      <c r="L72" s="29"/>
    </row>
    <row r="73" spans="2:63" s="1" customFormat="1" ht="6.95" customHeight="1">
      <c r="B73" s="29"/>
      <c r="L73" s="29"/>
    </row>
    <row r="74" spans="2:63" s="1" customFormat="1" ht="12" customHeight="1">
      <c r="B74" s="29"/>
      <c r="C74" s="24" t="s">
        <v>21</v>
      </c>
      <c r="F74" s="22" t="str">
        <f>F12</f>
        <v>Letohrad</v>
      </c>
      <c r="I74" s="24" t="s">
        <v>23</v>
      </c>
      <c r="J74" s="46" t="str">
        <f>IF(J12="","",J12)</f>
        <v>17. 5. 2025</v>
      </c>
      <c r="L74" s="29"/>
    </row>
    <row r="75" spans="2:63" s="1" customFormat="1" ht="6.95" customHeight="1">
      <c r="B75" s="29"/>
      <c r="L75" s="29"/>
    </row>
    <row r="76" spans="2:63" s="1" customFormat="1" ht="15.2" customHeight="1">
      <c r="B76" s="29"/>
      <c r="C76" s="24" t="s">
        <v>25</v>
      </c>
      <c r="F76" s="22" t="str">
        <f>E15</f>
        <v>Dětský domov Dolní Čermná</v>
      </c>
      <c r="I76" s="24" t="s">
        <v>32</v>
      </c>
      <c r="J76" s="27" t="str">
        <f>E21</f>
        <v>vs-studio s.r.o.</v>
      </c>
      <c r="L76" s="29"/>
    </row>
    <row r="77" spans="2:63" s="1" customFormat="1" ht="15.2" customHeight="1">
      <c r="B77" s="29"/>
      <c r="C77" s="24" t="s">
        <v>30</v>
      </c>
      <c r="F77" s="22" t="str">
        <f>IF(E18="","",E18)</f>
        <v>Vyplň údaj</v>
      </c>
      <c r="I77" s="24" t="s">
        <v>36</v>
      </c>
      <c r="J77" s="27" t="str">
        <f>E24</f>
        <v>vs-studio s.r.o.</v>
      </c>
      <c r="L77" s="29"/>
    </row>
    <row r="78" spans="2:63" s="1" customFormat="1" ht="10.35" customHeight="1">
      <c r="B78" s="29"/>
      <c r="L78" s="29"/>
    </row>
    <row r="79" spans="2:63" s="10" customFormat="1" ht="29.25" customHeight="1">
      <c r="B79" s="104"/>
      <c r="C79" s="105" t="s">
        <v>114</v>
      </c>
      <c r="D79" s="106" t="s">
        <v>58</v>
      </c>
      <c r="E79" s="106" t="s">
        <v>54</v>
      </c>
      <c r="F79" s="106" t="s">
        <v>55</v>
      </c>
      <c r="G79" s="106" t="s">
        <v>115</v>
      </c>
      <c r="H79" s="106" t="s">
        <v>116</v>
      </c>
      <c r="I79" s="106" t="s">
        <v>117</v>
      </c>
      <c r="J79" s="106" t="s">
        <v>109</v>
      </c>
      <c r="K79" s="107" t="s">
        <v>118</v>
      </c>
      <c r="L79" s="104"/>
      <c r="M79" s="53" t="s">
        <v>19</v>
      </c>
      <c r="N79" s="54" t="s">
        <v>43</v>
      </c>
      <c r="O79" s="54" t="s">
        <v>119</v>
      </c>
      <c r="P79" s="54" t="s">
        <v>120</v>
      </c>
      <c r="Q79" s="54" t="s">
        <v>121</v>
      </c>
      <c r="R79" s="54" t="s">
        <v>122</v>
      </c>
      <c r="S79" s="54" t="s">
        <v>123</v>
      </c>
      <c r="T79" s="55" t="s">
        <v>124</v>
      </c>
    </row>
    <row r="80" spans="2:63" s="1" customFormat="1" ht="22.9" customHeight="1">
      <c r="B80" s="29"/>
      <c r="C80" s="58" t="s">
        <v>125</v>
      </c>
      <c r="J80" s="108">
        <f>BK80</f>
        <v>0</v>
      </c>
      <c r="L80" s="29"/>
      <c r="M80" s="56"/>
      <c r="N80" s="47"/>
      <c r="O80" s="47"/>
      <c r="P80" s="109">
        <f>P81</f>
        <v>0</v>
      </c>
      <c r="Q80" s="47"/>
      <c r="R80" s="109">
        <f>R81</f>
        <v>0</v>
      </c>
      <c r="S80" s="47"/>
      <c r="T80" s="110">
        <f>T81</f>
        <v>0</v>
      </c>
      <c r="AT80" s="14" t="s">
        <v>72</v>
      </c>
      <c r="AU80" s="14" t="s">
        <v>110</v>
      </c>
      <c r="BK80" s="111">
        <f>BK81</f>
        <v>0</v>
      </c>
    </row>
    <row r="81" spans="2:65" s="11" customFormat="1" ht="25.9" customHeight="1">
      <c r="B81" s="112"/>
      <c r="D81" s="113" t="s">
        <v>72</v>
      </c>
      <c r="E81" s="114" t="s">
        <v>470</v>
      </c>
      <c r="F81" s="114" t="s">
        <v>471</v>
      </c>
      <c r="I81" s="115"/>
      <c r="J81" s="116">
        <f>BK81</f>
        <v>0</v>
      </c>
      <c r="L81" s="112"/>
      <c r="M81" s="117"/>
      <c r="P81" s="118">
        <f>SUM(P82:P83)</f>
        <v>0</v>
      </c>
      <c r="R81" s="118">
        <f>SUM(R82:R83)</f>
        <v>0</v>
      </c>
      <c r="T81" s="119">
        <f>SUM(T82:T83)</f>
        <v>0</v>
      </c>
      <c r="AR81" s="113" t="s">
        <v>136</v>
      </c>
      <c r="AT81" s="120" t="s">
        <v>72</v>
      </c>
      <c r="AU81" s="120" t="s">
        <v>73</v>
      </c>
      <c r="AY81" s="113" t="s">
        <v>128</v>
      </c>
      <c r="BK81" s="121">
        <f>SUM(BK82:BK83)</f>
        <v>0</v>
      </c>
    </row>
    <row r="82" spans="2:65" s="1" customFormat="1" ht="24.2" customHeight="1">
      <c r="B82" s="29"/>
      <c r="C82" s="124" t="s">
        <v>81</v>
      </c>
      <c r="D82" s="124" t="s">
        <v>130</v>
      </c>
      <c r="E82" s="125" t="s">
        <v>472</v>
      </c>
      <c r="F82" s="126" t="s">
        <v>473</v>
      </c>
      <c r="G82" s="127" t="s">
        <v>474</v>
      </c>
      <c r="H82" s="128">
        <v>1</v>
      </c>
      <c r="I82" s="129"/>
      <c r="J82" s="130">
        <f>ROUND(I82*H82,2)</f>
        <v>0</v>
      </c>
      <c r="K82" s="126" t="s">
        <v>404</v>
      </c>
      <c r="L82" s="29"/>
      <c r="M82" s="131" t="s">
        <v>19</v>
      </c>
      <c r="N82" s="132" t="s">
        <v>45</v>
      </c>
      <c r="P82" s="133">
        <f>O82*H82</f>
        <v>0</v>
      </c>
      <c r="Q82" s="133">
        <v>0</v>
      </c>
      <c r="R82" s="133">
        <f>Q82*H82</f>
        <v>0</v>
      </c>
      <c r="S82" s="133">
        <v>0</v>
      </c>
      <c r="T82" s="134">
        <f>S82*H82</f>
        <v>0</v>
      </c>
      <c r="AR82" s="135" t="s">
        <v>229</v>
      </c>
      <c r="AT82" s="135" t="s">
        <v>130</v>
      </c>
      <c r="AU82" s="135" t="s">
        <v>81</v>
      </c>
      <c r="AY82" s="14" t="s">
        <v>128</v>
      </c>
      <c r="BE82" s="136">
        <f>IF(N82="základní",J82,0)</f>
        <v>0</v>
      </c>
      <c r="BF82" s="136">
        <f>IF(N82="snížená",J82,0)</f>
        <v>0</v>
      </c>
      <c r="BG82" s="136">
        <f>IF(N82="zákl. přenesená",J82,0)</f>
        <v>0</v>
      </c>
      <c r="BH82" s="136">
        <f>IF(N82="sníž. přenesená",J82,0)</f>
        <v>0</v>
      </c>
      <c r="BI82" s="136">
        <f>IF(N82="nulová",J82,0)</f>
        <v>0</v>
      </c>
      <c r="BJ82" s="14" t="s">
        <v>136</v>
      </c>
      <c r="BK82" s="136">
        <f>ROUND(I82*H82,2)</f>
        <v>0</v>
      </c>
      <c r="BL82" s="14" t="s">
        <v>229</v>
      </c>
      <c r="BM82" s="135" t="s">
        <v>475</v>
      </c>
    </row>
    <row r="83" spans="2:65" s="12" customFormat="1" ht="11.25">
      <c r="B83" s="141"/>
      <c r="D83" s="142" t="s">
        <v>140</v>
      </c>
      <c r="E83" s="143" t="s">
        <v>476</v>
      </c>
      <c r="F83" s="144" t="s">
        <v>81</v>
      </c>
      <c r="H83" s="145">
        <v>1</v>
      </c>
      <c r="I83" s="146"/>
      <c r="L83" s="141"/>
      <c r="M83" s="149"/>
      <c r="N83" s="150"/>
      <c r="O83" s="150"/>
      <c r="P83" s="150"/>
      <c r="Q83" s="150"/>
      <c r="R83" s="150"/>
      <c r="S83" s="150"/>
      <c r="T83" s="151"/>
      <c r="AT83" s="143" t="s">
        <v>140</v>
      </c>
      <c r="AU83" s="143" t="s">
        <v>81</v>
      </c>
      <c r="AV83" s="12" t="s">
        <v>136</v>
      </c>
      <c r="AW83" s="12" t="s">
        <v>35</v>
      </c>
      <c r="AX83" s="12" t="s">
        <v>81</v>
      </c>
      <c r="AY83" s="143" t="s">
        <v>128</v>
      </c>
    </row>
    <row r="84" spans="2:65" s="1" customFormat="1" ht="6.9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29"/>
    </row>
  </sheetData>
  <sheetProtection algorithmName="SHA-512" hashValue="oqcfAMpRRU4qMDi6MmlAvpk9Z215m91765rLE88WNrWI+2tWSYtyJDyULJrauuVT5Ol7LSlplBUFmVmc4cMENg==" saltValue="sVNmG3GiPx/tJobyYbgBUG01jZdUqSpkPUPHAyddYV+hEeYNqaou7M9Jwpur3J91mm+S5/UFTb2rAQGr/bwoKA==" spinCount="100000" sheet="1" objects="1" scenarios="1" formatColumns="0" formatRows="0" autoFilter="0"/>
  <autoFilter ref="C79:K83" xr:uid="{00000000-0009-0000-0000-000006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3"/>
  <sheetViews>
    <sheetView showGridLines="0" topLeftCell="A19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100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2:46" ht="24.95" customHeight="1">
      <c r="B4" s="17"/>
      <c r="D4" s="18" t="s">
        <v>104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6" t="str">
        <f>'Rekapitulace stavby'!K6</f>
        <v>Stavební doplnění Rodinného domu - č.p. 1030, Letohrad</v>
      </c>
      <c r="F7" s="207"/>
      <c r="G7" s="207"/>
      <c r="H7" s="207"/>
      <c r="L7" s="17"/>
    </row>
    <row r="8" spans="2:46" s="1" customFormat="1" ht="12" customHeight="1">
      <c r="B8" s="29"/>
      <c r="D8" s="24" t="s">
        <v>105</v>
      </c>
      <c r="L8" s="29"/>
    </row>
    <row r="9" spans="2:46" s="1" customFormat="1" ht="16.5" customHeight="1">
      <c r="B9" s="29"/>
      <c r="E9" s="169" t="s">
        <v>477</v>
      </c>
      <c r="F9" s="208"/>
      <c r="G9" s="208"/>
      <c r="H9" s="20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260</v>
      </c>
      <c r="I15" s="24" t="s">
        <v>29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9" t="str">
        <f>'Rekapitulace stavby'!E14</f>
        <v>Vyplň údaj</v>
      </c>
      <c r="F18" s="190"/>
      <c r="G18" s="190"/>
      <c r="H18" s="190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customHeight="1">
      <c r="B21" s="29"/>
      <c r="E21" s="22" t="s">
        <v>261</v>
      </c>
      <c r="I21" s="24" t="s">
        <v>29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customHeight="1">
      <c r="B24" s="29"/>
      <c r="E24" s="22" t="s">
        <v>261</v>
      </c>
      <c r="I24" s="24" t="s">
        <v>29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195" t="s">
        <v>19</v>
      </c>
      <c r="F27" s="195"/>
      <c r="G27" s="195"/>
      <c r="H27" s="195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ROUND(J80,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ROUND((SUM(BE80:BE102)),  2)</f>
        <v>0</v>
      </c>
      <c r="I33" s="86">
        <v>0.21</v>
      </c>
      <c r="J33" s="85">
        <f>ROUND(((SUM(BE80:BE102))*I33),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ROUND((SUM(BF80:BF102)),  2)</f>
        <v>0</v>
      </c>
      <c r="I34" s="86">
        <v>0.12</v>
      </c>
      <c r="J34" s="85">
        <f>ROUND(((SUM(BF80:BF102))*I34),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ROUND((SUM(BG80:BG102)),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ROUND((SUM(BH80:BH102)),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ROUND((SUM(BI80:BI102)),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hidden="1" customHeight="1">
      <c r="B45" s="29"/>
      <c r="C45" s="18" t="s">
        <v>107</v>
      </c>
      <c r="L45" s="29"/>
    </row>
    <row r="46" spans="2:12" s="1" customFormat="1" ht="6.95" hidden="1" customHeight="1">
      <c r="B46" s="29"/>
      <c r="L46" s="29"/>
    </row>
    <row r="47" spans="2:12" s="1" customFormat="1" ht="12" hidden="1" customHeight="1">
      <c r="B47" s="29"/>
      <c r="C47" s="24" t="s">
        <v>16</v>
      </c>
      <c r="L47" s="29"/>
    </row>
    <row r="48" spans="2:12" s="1" customFormat="1" ht="16.5" hidden="1" customHeight="1">
      <c r="B48" s="29"/>
      <c r="E48" s="206" t="str">
        <f>E7</f>
        <v>Stavební doplnění Rodinného domu - č.p. 1030, Letohrad</v>
      </c>
      <c r="F48" s="207"/>
      <c r="G48" s="207"/>
      <c r="H48" s="207"/>
      <c r="L48" s="29"/>
    </row>
    <row r="49" spans="2:47" s="1" customFormat="1" ht="12" hidden="1" customHeight="1">
      <c r="B49" s="29"/>
      <c r="C49" s="24" t="s">
        <v>105</v>
      </c>
      <c r="L49" s="29"/>
    </row>
    <row r="50" spans="2:47" s="1" customFormat="1" ht="16.5" hidden="1" customHeight="1">
      <c r="B50" s="29"/>
      <c r="E50" s="169" t="str">
        <f>E9</f>
        <v>19 - FOTOVOLTAIKA</v>
      </c>
      <c r="F50" s="208"/>
      <c r="G50" s="208"/>
      <c r="H50" s="208"/>
      <c r="L50" s="29"/>
    </row>
    <row r="51" spans="2:47" s="1" customFormat="1" ht="6.95" hidden="1" customHeight="1">
      <c r="B51" s="29"/>
      <c r="L51" s="29"/>
    </row>
    <row r="52" spans="2:47" s="1" customFormat="1" ht="12" hidden="1" customHeight="1">
      <c r="B52" s="29"/>
      <c r="C52" s="24" t="s">
        <v>21</v>
      </c>
      <c r="F52" s="22" t="str">
        <f>F12</f>
        <v>Letohrad</v>
      </c>
      <c r="I52" s="24" t="s">
        <v>23</v>
      </c>
      <c r="J52" s="46" t="str">
        <f>IF(J12="","",J12)</f>
        <v>17. 5. 2025</v>
      </c>
      <c r="L52" s="29"/>
    </row>
    <row r="53" spans="2:47" s="1" customFormat="1" ht="6.95" hidden="1" customHeight="1">
      <c r="B53" s="29"/>
      <c r="L53" s="29"/>
    </row>
    <row r="54" spans="2:47" s="1" customFormat="1" ht="15.2" hidden="1" customHeight="1">
      <c r="B54" s="29"/>
      <c r="C54" s="24" t="s">
        <v>25</v>
      </c>
      <c r="F54" s="22" t="str">
        <f>E15</f>
        <v xml:space="preserve">Dětský domov Dolní Čermná </v>
      </c>
      <c r="I54" s="24" t="s">
        <v>32</v>
      </c>
      <c r="J54" s="27" t="str">
        <f>E21</f>
        <v>vs-studio s.r.o.</v>
      </c>
      <c r="L54" s="29"/>
    </row>
    <row r="55" spans="2:47" s="1" customFormat="1" ht="15.2" hidden="1" customHeight="1">
      <c r="B55" s="29"/>
      <c r="C55" s="24" t="s">
        <v>30</v>
      </c>
      <c r="F55" s="22" t="str">
        <f>IF(E18="","",E18)</f>
        <v>Vyplň údaj</v>
      </c>
      <c r="I55" s="24" t="s">
        <v>36</v>
      </c>
      <c r="J55" s="27" t="str">
        <f>E24</f>
        <v>vs-studio s.r.o.</v>
      </c>
      <c r="L55" s="29"/>
    </row>
    <row r="56" spans="2:47" s="1" customFormat="1" ht="10.35" hidden="1" customHeight="1">
      <c r="B56" s="29"/>
      <c r="L56" s="29"/>
    </row>
    <row r="57" spans="2:47" s="1" customFormat="1" ht="29.25" hidden="1" customHeight="1">
      <c r="B57" s="29"/>
      <c r="C57" s="93" t="s">
        <v>108</v>
      </c>
      <c r="D57" s="87"/>
      <c r="E57" s="87"/>
      <c r="F57" s="87"/>
      <c r="G57" s="87"/>
      <c r="H57" s="87"/>
      <c r="I57" s="87"/>
      <c r="J57" s="94" t="s">
        <v>109</v>
      </c>
      <c r="K57" s="87"/>
      <c r="L57" s="29"/>
    </row>
    <row r="58" spans="2:47" s="1" customFormat="1" ht="10.35" hidden="1" customHeight="1">
      <c r="B58" s="29"/>
      <c r="L58" s="29"/>
    </row>
    <row r="59" spans="2:47" s="1" customFormat="1" ht="22.9" hidden="1" customHeight="1">
      <c r="B59" s="29"/>
      <c r="C59" s="95" t="s">
        <v>71</v>
      </c>
      <c r="J59" s="60">
        <f>J80</f>
        <v>0</v>
      </c>
      <c r="L59" s="29"/>
      <c r="AU59" s="14" t="s">
        <v>110</v>
      </c>
    </row>
    <row r="60" spans="2:47" s="8" customFormat="1" ht="24.95" hidden="1" customHeight="1">
      <c r="B60" s="96"/>
      <c r="D60" s="97" t="s">
        <v>478</v>
      </c>
      <c r="E60" s="98"/>
      <c r="F60" s="98"/>
      <c r="G60" s="98"/>
      <c r="H60" s="98"/>
      <c r="I60" s="98"/>
      <c r="J60" s="99">
        <f>J81</f>
        <v>0</v>
      </c>
      <c r="L60" s="96"/>
    </row>
    <row r="61" spans="2:47" s="1" customFormat="1" ht="21.75" hidden="1" customHeight="1">
      <c r="B61" s="29"/>
      <c r="L61" s="29"/>
    </row>
    <row r="62" spans="2:47" s="1" customFormat="1" ht="6.95" hidden="1" customHeight="1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3" spans="2:47" ht="11.25" hidden="1"/>
    <row r="64" spans="2:47" ht="11.25" hidden="1"/>
    <row r="65" spans="2:63" ht="11.25" hidden="1"/>
    <row r="66" spans="2:63" s="1" customFormat="1" ht="6.95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>
      <c r="B67" s="29"/>
      <c r="C67" s="18" t="s">
        <v>113</v>
      </c>
      <c r="L67" s="29"/>
    </row>
    <row r="68" spans="2:63" s="1" customFormat="1" ht="6.95" customHeight="1">
      <c r="B68" s="29"/>
      <c r="L68" s="29"/>
    </row>
    <row r="69" spans="2:63" s="1" customFormat="1" ht="12" customHeight="1">
      <c r="B69" s="29"/>
      <c r="C69" s="24" t="s">
        <v>16</v>
      </c>
      <c r="L69" s="29"/>
    </row>
    <row r="70" spans="2:63" s="1" customFormat="1" ht="16.5" customHeight="1">
      <c r="B70" s="29"/>
      <c r="E70" s="206" t="str">
        <f>E7</f>
        <v>Stavební doplnění Rodinného domu - č.p. 1030, Letohrad</v>
      </c>
      <c r="F70" s="207"/>
      <c r="G70" s="207"/>
      <c r="H70" s="207"/>
      <c r="L70" s="29"/>
    </row>
    <row r="71" spans="2:63" s="1" customFormat="1" ht="12" customHeight="1">
      <c r="B71" s="29"/>
      <c r="C71" s="24" t="s">
        <v>105</v>
      </c>
      <c r="L71" s="29"/>
    </row>
    <row r="72" spans="2:63" s="1" customFormat="1" ht="16.5" customHeight="1">
      <c r="B72" s="29"/>
      <c r="E72" s="169" t="str">
        <f>E9</f>
        <v>19 - FOTOVOLTAIKA</v>
      </c>
      <c r="F72" s="208"/>
      <c r="G72" s="208"/>
      <c r="H72" s="208"/>
      <c r="L72" s="29"/>
    </row>
    <row r="73" spans="2:63" s="1" customFormat="1" ht="6.95" customHeight="1">
      <c r="B73" s="29"/>
      <c r="L73" s="29"/>
    </row>
    <row r="74" spans="2:63" s="1" customFormat="1" ht="12" customHeight="1">
      <c r="B74" s="29"/>
      <c r="C74" s="24" t="s">
        <v>21</v>
      </c>
      <c r="F74" s="22" t="str">
        <f>F12</f>
        <v>Letohrad</v>
      </c>
      <c r="I74" s="24" t="s">
        <v>23</v>
      </c>
      <c r="J74" s="46" t="str">
        <f>IF(J12="","",J12)</f>
        <v>17. 5. 2025</v>
      </c>
      <c r="L74" s="29"/>
    </row>
    <row r="75" spans="2:63" s="1" customFormat="1" ht="6.95" customHeight="1">
      <c r="B75" s="29"/>
      <c r="L75" s="29"/>
    </row>
    <row r="76" spans="2:63" s="1" customFormat="1" ht="15.2" customHeight="1">
      <c r="B76" s="29"/>
      <c r="C76" s="24" t="s">
        <v>25</v>
      </c>
      <c r="F76" s="22" t="str">
        <f>E15</f>
        <v xml:space="preserve">Dětský domov Dolní Čermná </v>
      </c>
      <c r="I76" s="24" t="s">
        <v>32</v>
      </c>
      <c r="J76" s="27" t="str">
        <f>E21</f>
        <v>vs-studio s.r.o.</v>
      </c>
      <c r="L76" s="29"/>
    </row>
    <row r="77" spans="2:63" s="1" customFormat="1" ht="15.2" customHeight="1">
      <c r="B77" s="29"/>
      <c r="C77" s="24" t="s">
        <v>30</v>
      </c>
      <c r="F77" s="22" t="str">
        <f>IF(E18="","",E18)</f>
        <v>Vyplň údaj</v>
      </c>
      <c r="I77" s="24" t="s">
        <v>36</v>
      </c>
      <c r="J77" s="27" t="str">
        <f>E24</f>
        <v>vs-studio s.r.o.</v>
      </c>
      <c r="L77" s="29"/>
    </row>
    <row r="78" spans="2:63" s="1" customFormat="1" ht="10.35" customHeight="1">
      <c r="B78" s="29"/>
      <c r="L78" s="29"/>
    </row>
    <row r="79" spans="2:63" s="10" customFormat="1" ht="29.25" customHeight="1">
      <c r="B79" s="104"/>
      <c r="C79" s="105" t="s">
        <v>114</v>
      </c>
      <c r="D79" s="106" t="s">
        <v>58</v>
      </c>
      <c r="E79" s="106" t="s">
        <v>54</v>
      </c>
      <c r="F79" s="106" t="s">
        <v>55</v>
      </c>
      <c r="G79" s="106" t="s">
        <v>115</v>
      </c>
      <c r="H79" s="106" t="s">
        <v>116</v>
      </c>
      <c r="I79" s="106" t="s">
        <v>117</v>
      </c>
      <c r="J79" s="106" t="s">
        <v>109</v>
      </c>
      <c r="K79" s="107" t="s">
        <v>118</v>
      </c>
      <c r="L79" s="104"/>
      <c r="M79" s="53" t="s">
        <v>19</v>
      </c>
      <c r="N79" s="54" t="s">
        <v>43</v>
      </c>
      <c r="O79" s="54" t="s">
        <v>119</v>
      </c>
      <c r="P79" s="54" t="s">
        <v>120</v>
      </c>
      <c r="Q79" s="54" t="s">
        <v>121</v>
      </c>
      <c r="R79" s="54" t="s">
        <v>122</v>
      </c>
      <c r="S79" s="54" t="s">
        <v>123</v>
      </c>
      <c r="T79" s="55" t="s">
        <v>124</v>
      </c>
    </row>
    <row r="80" spans="2:63" s="1" customFormat="1" ht="22.9" customHeight="1">
      <c r="B80" s="29"/>
      <c r="C80" s="58" t="s">
        <v>125</v>
      </c>
      <c r="J80" s="108">
        <f>BK80</f>
        <v>0</v>
      </c>
      <c r="L80" s="29"/>
      <c r="M80" s="56"/>
      <c r="N80" s="47"/>
      <c r="O80" s="47"/>
      <c r="P80" s="109">
        <f>P81</f>
        <v>0</v>
      </c>
      <c r="Q80" s="47"/>
      <c r="R80" s="109">
        <f>R81</f>
        <v>0</v>
      </c>
      <c r="S80" s="47"/>
      <c r="T80" s="110">
        <f>T81</f>
        <v>0</v>
      </c>
      <c r="AT80" s="14" t="s">
        <v>72</v>
      </c>
      <c r="AU80" s="14" t="s">
        <v>110</v>
      </c>
      <c r="BK80" s="111">
        <f>BK81</f>
        <v>0</v>
      </c>
    </row>
    <row r="81" spans="2:65" s="11" customFormat="1" ht="25.9" customHeight="1">
      <c r="B81" s="112"/>
      <c r="D81" s="113" t="s">
        <v>72</v>
      </c>
      <c r="E81" s="114" t="s">
        <v>479</v>
      </c>
      <c r="F81" s="114" t="s">
        <v>480</v>
      </c>
      <c r="I81" s="115"/>
      <c r="J81" s="116">
        <f>BK81</f>
        <v>0</v>
      </c>
      <c r="L81" s="112"/>
      <c r="M81" s="117"/>
      <c r="P81" s="118">
        <f>SUM(P82:P102)</f>
        <v>0</v>
      </c>
      <c r="R81" s="118">
        <f>SUM(R82:R102)</f>
        <v>0</v>
      </c>
      <c r="T81" s="119">
        <f>SUM(T82:T102)</f>
        <v>0</v>
      </c>
      <c r="AR81" s="113" t="s">
        <v>142</v>
      </c>
      <c r="AT81" s="120" t="s">
        <v>72</v>
      </c>
      <c r="AU81" s="120" t="s">
        <v>73</v>
      </c>
      <c r="AY81" s="113" t="s">
        <v>128</v>
      </c>
      <c r="BK81" s="121">
        <f>SUM(BK82:BK102)</f>
        <v>0</v>
      </c>
    </row>
    <row r="82" spans="2:65" s="1" customFormat="1" ht="16.5" customHeight="1">
      <c r="B82" s="29"/>
      <c r="C82" s="124" t="s">
        <v>81</v>
      </c>
      <c r="D82" s="124" t="s">
        <v>130</v>
      </c>
      <c r="E82" s="125" t="s">
        <v>481</v>
      </c>
      <c r="F82" s="126" t="s">
        <v>482</v>
      </c>
      <c r="G82" s="127" t="s">
        <v>403</v>
      </c>
      <c r="H82" s="128">
        <v>1</v>
      </c>
      <c r="I82" s="129"/>
      <c r="J82" s="130">
        <f>ROUND(I82*H82,2)</f>
        <v>0</v>
      </c>
      <c r="K82" s="126" t="s">
        <v>404</v>
      </c>
      <c r="L82" s="29"/>
      <c r="M82" s="131" t="s">
        <v>19</v>
      </c>
      <c r="N82" s="132" t="s">
        <v>44</v>
      </c>
      <c r="P82" s="133">
        <f>O82*H82</f>
        <v>0</v>
      </c>
      <c r="Q82" s="133">
        <v>0</v>
      </c>
      <c r="R82" s="133">
        <f>Q82*H82</f>
        <v>0</v>
      </c>
      <c r="S82" s="133">
        <v>0</v>
      </c>
      <c r="T82" s="134">
        <f>S82*H82</f>
        <v>0</v>
      </c>
      <c r="AR82" s="135" t="s">
        <v>314</v>
      </c>
      <c r="AT82" s="135" t="s">
        <v>130</v>
      </c>
      <c r="AU82" s="135" t="s">
        <v>81</v>
      </c>
      <c r="AY82" s="14" t="s">
        <v>128</v>
      </c>
      <c r="BE82" s="136">
        <f>IF(N82="základní",J82,0)</f>
        <v>0</v>
      </c>
      <c r="BF82" s="136">
        <f>IF(N82="snížená",J82,0)</f>
        <v>0</v>
      </c>
      <c r="BG82" s="136">
        <f>IF(N82="zákl. přenesená",J82,0)</f>
        <v>0</v>
      </c>
      <c r="BH82" s="136">
        <f>IF(N82="sníž. přenesená",J82,0)</f>
        <v>0</v>
      </c>
      <c r="BI82" s="136">
        <f>IF(N82="nulová",J82,0)</f>
        <v>0</v>
      </c>
      <c r="BJ82" s="14" t="s">
        <v>81</v>
      </c>
      <c r="BK82" s="136">
        <f>ROUND(I82*H82,2)</f>
        <v>0</v>
      </c>
      <c r="BL82" s="14" t="s">
        <v>314</v>
      </c>
      <c r="BM82" s="135" t="s">
        <v>483</v>
      </c>
    </row>
    <row r="83" spans="2:65" s="1" customFormat="1" ht="16.5" customHeight="1">
      <c r="B83" s="29"/>
      <c r="C83" s="124" t="s">
        <v>136</v>
      </c>
      <c r="D83" s="124" t="s">
        <v>130</v>
      </c>
      <c r="E83" s="125" t="s">
        <v>484</v>
      </c>
      <c r="F83" s="126" t="s">
        <v>485</v>
      </c>
      <c r="G83" s="127" t="s">
        <v>403</v>
      </c>
      <c r="H83" s="128">
        <v>20</v>
      </c>
      <c r="I83" s="129"/>
      <c r="J83" s="130">
        <f>ROUND(I83*H83,2)</f>
        <v>0</v>
      </c>
      <c r="K83" s="126" t="s">
        <v>404</v>
      </c>
      <c r="L83" s="29"/>
      <c r="M83" s="131" t="s">
        <v>19</v>
      </c>
      <c r="N83" s="132" t="s">
        <v>44</v>
      </c>
      <c r="P83" s="133">
        <f>O83*H83</f>
        <v>0</v>
      </c>
      <c r="Q83" s="133">
        <v>0</v>
      </c>
      <c r="R83" s="133">
        <f>Q83*H83</f>
        <v>0</v>
      </c>
      <c r="S83" s="133">
        <v>0</v>
      </c>
      <c r="T83" s="134">
        <f>S83*H83</f>
        <v>0</v>
      </c>
      <c r="AR83" s="135" t="s">
        <v>314</v>
      </c>
      <c r="AT83" s="135" t="s">
        <v>130</v>
      </c>
      <c r="AU83" s="135" t="s">
        <v>81</v>
      </c>
      <c r="AY83" s="14" t="s">
        <v>128</v>
      </c>
      <c r="BE83" s="136">
        <f>IF(N83="základní",J83,0)</f>
        <v>0</v>
      </c>
      <c r="BF83" s="136">
        <f>IF(N83="snížená",J83,0)</f>
        <v>0</v>
      </c>
      <c r="BG83" s="136">
        <f>IF(N83="zákl. přenesená",J83,0)</f>
        <v>0</v>
      </c>
      <c r="BH83" s="136">
        <f>IF(N83="sníž. přenesená",J83,0)</f>
        <v>0</v>
      </c>
      <c r="BI83" s="136">
        <f>IF(N83="nulová",J83,0)</f>
        <v>0</v>
      </c>
      <c r="BJ83" s="14" t="s">
        <v>81</v>
      </c>
      <c r="BK83" s="136">
        <f>ROUND(I83*H83,2)</f>
        <v>0</v>
      </c>
      <c r="BL83" s="14" t="s">
        <v>314</v>
      </c>
      <c r="BM83" s="135" t="s">
        <v>486</v>
      </c>
    </row>
    <row r="84" spans="2:65" s="12" customFormat="1" ht="11.25">
      <c r="B84" s="141"/>
      <c r="D84" s="142" t="s">
        <v>140</v>
      </c>
      <c r="E84" s="143" t="s">
        <v>19</v>
      </c>
      <c r="F84" s="144" t="s">
        <v>487</v>
      </c>
      <c r="H84" s="145">
        <v>20</v>
      </c>
      <c r="I84" s="146"/>
      <c r="L84" s="141"/>
      <c r="M84" s="147"/>
      <c r="T84" s="148"/>
      <c r="AT84" s="143" t="s">
        <v>140</v>
      </c>
      <c r="AU84" s="143" t="s">
        <v>81</v>
      </c>
      <c r="AV84" s="12" t="s">
        <v>136</v>
      </c>
      <c r="AW84" s="12" t="s">
        <v>35</v>
      </c>
      <c r="AX84" s="12" t="s">
        <v>81</v>
      </c>
      <c r="AY84" s="143" t="s">
        <v>128</v>
      </c>
    </row>
    <row r="85" spans="2:65" s="1" customFormat="1" ht="16.5" customHeight="1">
      <c r="B85" s="29"/>
      <c r="C85" s="124" t="s">
        <v>135</v>
      </c>
      <c r="D85" s="124" t="s">
        <v>130</v>
      </c>
      <c r="E85" s="125" t="s">
        <v>488</v>
      </c>
      <c r="F85" s="126" t="s">
        <v>489</v>
      </c>
      <c r="G85" s="127" t="s">
        <v>403</v>
      </c>
      <c r="H85" s="128">
        <v>1</v>
      </c>
      <c r="I85" s="129"/>
      <c r="J85" s="130">
        <f t="shared" ref="J85:J102" si="0">ROUND(I85*H85,2)</f>
        <v>0</v>
      </c>
      <c r="K85" s="126" t="s">
        <v>404</v>
      </c>
      <c r="L85" s="29"/>
      <c r="M85" s="131" t="s">
        <v>19</v>
      </c>
      <c r="N85" s="132" t="s">
        <v>44</v>
      </c>
      <c r="P85" s="133">
        <f t="shared" ref="P85:P102" si="1">O85*H85</f>
        <v>0</v>
      </c>
      <c r="Q85" s="133">
        <v>0</v>
      </c>
      <c r="R85" s="133">
        <f t="shared" ref="R85:R102" si="2">Q85*H85</f>
        <v>0</v>
      </c>
      <c r="S85" s="133">
        <v>0</v>
      </c>
      <c r="T85" s="134">
        <f t="shared" ref="T85:T102" si="3">S85*H85</f>
        <v>0</v>
      </c>
      <c r="AR85" s="135" t="s">
        <v>314</v>
      </c>
      <c r="AT85" s="135" t="s">
        <v>130</v>
      </c>
      <c r="AU85" s="135" t="s">
        <v>81</v>
      </c>
      <c r="AY85" s="14" t="s">
        <v>128</v>
      </c>
      <c r="BE85" s="136">
        <f t="shared" ref="BE85:BE102" si="4">IF(N85="základní",J85,0)</f>
        <v>0</v>
      </c>
      <c r="BF85" s="136">
        <f t="shared" ref="BF85:BF102" si="5">IF(N85="snížená",J85,0)</f>
        <v>0</v>
      </c>
      <c r="BG85" s="136">
        <f t="shared" ref="BG85:BG102" si="6">IF(N85="zákl. přenesená",J85,0)</f>
        <v>0</v>
      </c>
      <c r="BH85" s="136">
        <f t="shared" ref="BH85:BH102" si="7">IF(N85="sníž. přenesená",J85,0)</f>
        <v>0</v>
      </c>
      <c r="BI85" s="136">
        <f t="shared" ref="BI85:BI102" si="8">IF(N85="nulová",J85,0)</f>
        <v>0</v>
      </c>
      <c r="BJ85" s="14" t="s">
        <v>81</v>
      </c>
      <c r="BK85" s="136">
        <f t="shared" ref="BK85:BK102" si="9">ROUND(I85*H85,2)</f>
        <v>0</v>
      </c>
      <c r="BL85" s="14" t="s">
        <v>314</v>
      </c>
      <c r="BM85" s="135" t="s">
        <v>490</v>
      </c>
    </row>
    <row r="86" spans="2:65" s="1" customFormat="1" ht="16.5" customHeight="1">
      <c r="B86" s="29"/>
      <c r="C86" s="124" t="s">
        <v>159</v>
      </c>
      <c r="D86" s="124" t="s">
        <v>130</v>
      </c>
      <c r="E86" s="125" t="s">
        <v>491</v>
      </c>
      <c r="F86" s="126" t="s">
        <v>492</v>
      </c>
      <c r="G86" s="127" t="s">
        <v>403</v>
      </c>
      <c r="H86" s="128">
        <v>1</v>
      </c>
      <c r="I86" s="129"/>
      <c r="J86" s="130">
        <f t="shared" si="0"/>
        <v>0</v>
      </c>
      <c r="K86" s="126" t="s">
        <v>404</v>
      </c>
      <c r="L86" s="29"/>
      <c r="M86" s="131" t="s">
        <v>19</v>
      </c>
      <c r="N86" s="132" t="s">
        <v>44</v>
      </c>
      <c r="P86" s="133">
        <f t="shared" si="1"/>
        <v>0</v>
      </c>
      <c r="Q86" s="133">
        <v>0</v>
      </c>
      <c r="R86" s="133">
        <f t="shared" si="2"/>
        <v>0</v>
      </c>
      <c r="S86" s="133">
        <v>0</v>
      </c>
      <c r="T86" s="134">
        <f t="shared" si="3"/>
        <v>0</v>
      </c>
      <c r="AR86" s="135" t="s">
        <v>314</v>
      </c>
      <c r="AT86" s="135" t="s">
        <v>130</v>
      </c>
      <c r="AU86" s="135" t="s">
        <v>81</v>
      </c>
      <c r="AY86" s="14" t="s">
        <v>128</v>
      </c>
      <c r="BE86" s="136">
        <f t="shared" si="4"/>
        <v>0</v>
      </c>
      <c r="BF86" s="136">
        <f t="shared" si="5"/>
        <v>0</v>
      </c>
      <c r="BG86" s="136">
        <f t="shared" si="6"/>
        <v>0</v>
      </c>
      <c r="BH86" s="136">
        <f t="shared" si="7"/>
        <v>0</v>
      </c>
      <c r="BI86" s="136">
        <f t="shared" si="8"/>
        <v>0</v>
      </c>
      <c r="BJ86" s="14" t="s">
        <v>81</v>
      </c>
      <c r="BK86" s="136">
        <f t="shared" si="9"/>
        <v>0</v>
      </c>
      <c r="BL86" s="14" t="s">
        <v>314</v>
      </c>
      <c r="BM86" s="135" t="s">
        <v>493</v>
      </c>
    </row>
    <row r="87" spans="2:65" s="1" customFormat="1" ht="16.5" customHeight="1">
      <c r="B87" s="29"/>
      <c r="C87" s="124" t="s">
        <v>171</v>
      </c>
      <c r="D87" s="124" t="s">
        <v>130</v>
      </c>
      <c r="E87" s="125" t="s">
        <v>494</v>
      </c>
      <c r="F87" s="126" t="s">
        <v>495</v>
      </c>
      <c r="G87" s="127" t="s">
        <v>403</v>
      </c>
      <c r="H87" s="128">
        <v>20</v>
      </c>
      <c r="I87" s="129"/>
      <c r="J87" s="130">
        <f t="shared" si="0"/>
        <v>0</v>
      </c>
      <c r="K87" s="126" t="s">
        <v>404</v>
      </c>
      <c r="L87" s="29"/>
      <c r="M87" s="131" t="s">
        <v>19</v>
      </c>
      <c r="N87" s="132" t="s">
        <v>44</v>
      </c>
      <c r="P87" s="133">
        <f t="shared" si="1"/>
        <v>0</v>
      </c>
      <c r="Q87" s="133">
        <v>0</v>
      </c>
      <c r="R87" s="133">
        <f t="shared" si="2"/>
        <v>0</v>
      </c>
      <c r="S87" s="133">
        <v>0</v>
      </c>
      <c r="T87" s="134">
        <f t="shared" si="3"/>
        <v>0</v>
      </c>
      <c r="AR87" s="135" t="s">
        <v>314</v>
      </c>
      <c r="AT87" s="135" t="s">
        <v>130</v>
      </c>
      <c r="AU87" s="135" t="s">
        <v>81</v>
      </c>
      <c r="AY87" s="14" t="s">
        <v>128</v>
      </c>
      <c r="BE87" s="136">
        <f t="shared" si="4"/>
        <v>0</v>
      </c>
      <c r="BF87" s="136">
        <f t="shared" si="5"/>
        <v>0</v>
      </c>
      <c r="BG87" s="136">
        <f t="shared" si="6"/>
        <v>0</v>
      </c>
      <c r="BH87" s="136">
        <f t="shared" si="7"/>
        <v>0</v>
      </c>
      <c r="BI87" s="136">
        <f t="shared" si="8"/>
        <v>0</v>
      </c>
      <c r="BJ87" s="14" t="s">
        <v>81</v>
      </c>
      <c r="BK87" s="136">
        <f t="shared" si="9"/>
        <v>0</v>
      </c>
      <c r="BL87" s="14" t="s">
        <v>314</v>
      </c>
      <c r="BM87" s="135" t="s">
        <v>496</v>
      </c>
    </row>
    <row r="88" spans="2:65" s="1" customFormat="1" ht="24.2" customHeight="1">
      <c r="B88" s="29"/>
      <c r="C88" s="124" t="s">
        <v>165</v>
      </c>
      <c r="D88" s="124" t="s">
        <v>130</v>
      </c>
      <c r="E88" s="125" t="s">
        <v>497</v>
      </c>
      <c r="F88" s="126" t="s">
        <v>498</v>
      </c>
      <c r="G88" s="127" t="s">
        <v>403</v>
      </c>
      <c r="H88" s="128">
        <v>1</v>
      </c>
      <c r="I88" s="129"/>
      <c r="J88" s="130">
        <f t="shared" si="0"/>
        <v>0</v>
      </c>
      <c r="K88" s="126" t="s">
        <v>404</v>
      </c>
      <c r="L88" s="29"/>
      <c r="M88" s="131" t="s">
        <v>19</v>
      </c>
      <c r="N88" s="132" t="s">
        <v>44</v>
      </c>
      <c r="P88" s="133">
        <f t="shared" si="1"/>
        <v>0</v>
      </c>
      <c r="Q88" s="133">
        <v>0</v>
      </c>
      <c r="R88" s="133">
        <f t="shared" si="2"/>
        <v>0</v>
      </c>
      <c r="S88" s="133">
        <v>0</v>
      </c>
      <c r="T88" s="134">
        <f t="shared" si="3"/>
        <v>0</v>
      </c>
      <c r="AR88" s="135" t="s">
        <v>314</v>
      </c>
      <c r="AT88" s="135" t="s">
        <v>130</v>
      </c>
      <c r="AU88" s="135" t="s">
        <v>81</v>
      </c>
      <c r="AY88" s="14" t="s">
        <v>128</v>
      </c>
      <c r="BE88" s="136">
        <f t="shared" si="4"/>
        <v>0</v>
      </c>
      <c r="BF88" s="136">
        <f t="shared" si="5"/>
        <v>0</v>
      </c>
      <c r="BG88" s="136">
        <f t="shared" si="6"/>
        <v>0</v>
      </c>
      <c r="BH88" s="136">
        <f t="shared" si="7"/>
        <v>0</v>
      </c>
      <c r="BI88" s="136">
        <f t="shared" si="8"/>
        <v>0</v>
      </c>
      <c r="BJ88" s="14" t="s">
        <v>81</v>
      </c>
      <c r="BK88" s="136">
        <f t="shared" si="9"/>
        <v>0</v>
      </c>
      <c r="BL88" s="14" t="s">
        <v>314</v>
      </c>
      <c r="BM88" s="135" t="s">
        <v>499</v>
      </c>
    </row>
    <row r="89" spans="2:65" s="1" customFormat="1" ht="16.5" customHeight="1">
      <c r="B89" s="29"/>
      <c r="C89" s="124" t="s">
        <v>192</v>
      </c>
      <c r="D89" s="124" t="s">
        <v>130</v>
      </c>
      <c r="E89" s="125" t="s">
        <v>500</v>
      </c>
      <c r="F89" s="126" t="s">
        <v>501</v>
      </c>
      <c r="G89" s="127" t="s">
        <v>403</v>
      </c>
      <c r="H89" s="128">
        <v>1</v>
      </c>
      <c r="I89" s="129"/>
      <c r="J89" s="130">
        <f t="shared" si="0"/>
        <v>0</v>
      </c>
      <c r="K89" s="126" t="s">
        <v>404</v>
      </c>
      <c r="L89" s="29"/>
      <c r="M89" s="131" t="s">
        <v>19</v>
      </c>
      <c r="N89" s="132" t="s">
        <v>44</v>
      </c>
      <c r="P89" s="133">
        <f t="shared" si="1"/>
        <v>0</v>
      </c>
      <c r="Q89" s="133">
        <v>0</v>
      </c>
      <c r="R89" s="133">
        <f t="shared" si="2"/>
        <v>0</v>
      </c>
      <c r="S89" s="133">
        <v>0</v>
      </c>
      <c r="T89" s="134">
        <f t="shared" si="3"/>
        <v>0</v>
      </c>
      <c r="AR89" s="135" t="s">
        <v>314</v>
      </c>
      <c r="AT89" s="135" t="s">
        <v>130</v>
      </c>
      <c r="AU89" s="135" t="s">
        <v>81</v>
      </c>
      <c r="AY89" s="14" t="s">
        <v>128</v>
      </c>
      <c r="BE89" s="136">
        <f t="shared" si="4"/>
        <v>0</v>
      </c>
      <c r="BF89" s="136">
        <f t="shared" si="5"/>
        <v>0</v>
      </c>
      <c r="BG89" s="136">
        <f t="shared" si="6"/>
        <v>0</v>
      </c>
      <c r="BH89" s="136">
        <f t="shared" si="7"/>
        <v>0</v>
      </c>
      <c r="BI89" s="136">
        <f t="shared" si="8"/>
        <v>0</v>
      </c>
      <c r="BJ89" s="14" t="s">
        <v>81</v>
      </c>
      <c r="BK89" s="136">
        <f t="shared" si="9"/>
        <v>0</v>
      </c>
      <c r="BL89" s="14" t="s">
        <v>314</v>
      </c>
      <c r="BM89" s="135" t="s">
        <v>502</v>
      </c>
    </row>
    <row r="90" spans="2:65" s="1" customFormat="1" ht="16.5" customHeight="1">
      <c r="B90" s="29"/>
      <c r="C90" s="124" t="s">
        <v>200</v>
      </c>
      <c r="D90" s="124" t="s">
        <v>130</v>
      </c>
      <c r="E90" s="125" t="s">
        <v>503</v>
      </c>
      <c r="F90" s="126" t="s">
        <v>504</v>
      </c>
      <c r="G90" s="127" t="s">
        <v>403</v>
      </c>
      <c r="H90" s="128">
        <v>1</v>
      </c>
      <c r="I90" s="129"/>
      <c r="J90" s="130">
        <f t="shared" si="0"/>
        <v>0</v>
      </c>
      <c r="K90" s="126" t="s">
        <v>404</v>
      </c>
      <c r="L90" s="29"/>
      <c r="M90" s="131" t="s">
        <v>19</v>
      </c>
      <c r="N90" s="132" t="s">
        <v>44</v>
      </c>
      <c r="P90" s="133">
        <f t="shared" si="1"/>
        <v>0</v>
      </c>
      <c r="Q90" s="133">
        <v>0</v>
      </c>
      <c r="R90" s="133">
        <f t="shared" si="2"/>
        <v>0</v>
      </c>
      <c r="S90" s="133">
        <v>0</v>
      </c>
      <c r="T90" s="134">
        <f t="shared" si="3"/>
        <v>0</v>
      </c>
      <c r="AR90" s="135" t="s">
        <v>314</v>
      </c>
      <c r="AT90" s="135" t="s">
        <v>130</v>
      </c>
      <c r="AU90" s="135" t="s">
        <v>81</v>
      </c>
      <c r="AY90" s="14" t="s">
        <v>128</v>
      </c>
      <c r="BE90" s="136">
        <f t="shared" si="4"/>
        <v>0</v>
      </c>
      <c r="BF90" s="136">
        <f t="shared" si="5"/>
        <v>0</v>
      </c>
      <c r="BG90" s="136">
        <f t="shared" si="6"/>
        <v>0</v>
      </c>
      <c r="BH90" s="136">
        <f t="shared" si="7"/>
        <v>0</v>
      </c>
      <c r="BI90" s="136">
        <f t="shared" si="8"/>
        <v>0</v>
      </c>
      <c r="BJ90" s="14" t="s">
        <v>81</v>
      </c>
      <c r="BK90" s="136">
        <f t="shared" si="9"/>
        <v>0</v>
      </c>
      <c r="BL90" s="14" t="s">
        <v>314</v>
      </c>
      <c r="BM90" s="135" t="s">
        <v>505</v>
      </c>
    </row>
    <row r="91" spans="2:65" s="1" customFormat="1" ht="16.5" customHeight="1">
      <c r="B91" s="29"/>
      <c r="C91" s="124" t="s">
        <v>225</v>
      </c>
      <c r="D91" s="124" t="s">
        <v>130</v>
      </c>
      <c r="E91" s="125" t="s">
        <v>506</v>
      </c>
      <c r="F91" s="126" t="s">
        <v>507</v>
      </c>
      <c r="G91" s="127" t="s">
        <v>189</v>
      </c>
      <c r="H91" s="128">
        <v>50</v>
      </c>
      <c r="I91" s="129"/>
      <c r="J91" s="130">
        <f t="shared" si="0"/>
        <v>0</v>
      </c>
      <c r="K91" s="126" t="s">
        <v>404</v>
      </c>
      <c r="L91" s="29"/>
      <c r="M91" s="131" t="s">
        <v>19</v>
      </c>
      <c r="N91" s="132" t="s">
        <v>44</v>
      </c>
      <c r="P91" s="133">
        <f t="shared" si="1"/>
        <v>0</v>
      </c>
      <c r="Q91" s="133">
        <v>0</v>
      </c>
      <c r="R91" s="133">
        <f t="shared" si="2"/>
        <v>0</v>
      </c>
      <c r="S91" s="133">
        <v>0</v>
      </c>
      <c r="T91" s="134">
        <f t="shared" si="3"/>
        <v>0</v>
      </c>
      <c r="AR91" s="135" t="s">
        <v>314</v>
      </c>
      <c r="AT91" s="135" t="s">
        <v>130</v>
      </c>
      <c r="AU91" s="135" t="s">
        <v>81</v>
      </c>
      <c r="AY91" s="14" t="s">
        <v>128</v>
      </c>
      <c r="BE91" s="136">
        <f t="shared" si="4"/>
        <v>0</v>
      </c>
      <c r="BF91" s="136">
        <f t="shared" si="5"/>
        <v>0</v>
      </c>
      <c r="BG91" s="136">
        <f t="shared" si="6"/>
        <v>0</v>
      </c>
      <c r="BH91" s="136">
        <f t="shared" si="7"/>
        <v>0</v>
      </c>
      <c r="BI91" s="136">
        <f t="shared" si="8"/>
        <v>0</v>
      </c>
      <c r="BJ91" s="14" t="s">
        <v>81</v>
      </c>
      <c r="BK91" s="136">
        <f t="shared" si="9"/>
        <v>0</v>
      </c>
      <c r="BL91" s="14" t="s">
        <v>314</v>
      </c>
      <c r="BM91" s="135" t="s">
        <v>508</v>
      </c>
    </row>
    <row r="92" spans="2:65" s="1" customFormat="1" ht="16.5" customHeight="1">
      <c r="B92" s="29"/>
      <c r="C92" s="124" t="s">
        <v>254</v>
      </c>
      <c r="D92" s="124" t="s">
        <v>130</v>
      </c>
      <c r="E92" s="125" t="s">
        <v>509</v>
      </c>
      <c r="F92" s="126" t="s">
        <v>510</v>
      </c>
      <c r="G92" s="127" t="s">
        <v>403</v>
      </c>
      <c r="H92" s="128">
        <v>10</v>
      </c>
      <c r="I92" s="129"/>
      <c r="J92" s="130">
        <f t="shared" si="0"/>
        <v>0</v>
      </c>
      <c r="K92" s="126" t="s">
        <v>404</v>
      </c>
      <c r="L92" s="29"/>
      <c r="M92" s="131" t="s">
        <v>19</v>
      </c>
      <c r="N92" s="132" t="s">
        <v>44</v>
      </c>
      <c r="P92" s="133">
        <f t="shared" si="1"/>
        <v>0</v>
      </c>
      <c r="Q92" s="133">
        <v>0</v>
      </c>
      <c r="R92" s="133">
        <f t="shared" si="2"/>
        <v>0</v>
      </c>
      <c r="S92" s="133">
        <v>0</v>
      </c>
      <c r="T92" s="134">
        <f t="shared" si="3"/>
        <v>0</v>
      </c>
      <c r="AR92" s="135" t="s">
        <v>314</v>
      </c>
      <c r="AT92" s="135" t="s">
        <v>130</v>
      </c>
      <c r="AU92" s="135" t="s">
        <v>81</v>
      </c>
      <c r="AY92" s="14" t="s">
        <v>128</v>
      </c>
      <c r="BE92" s="136">
        <f t="shared" si="4"/>
        <v>0</v>
      </c>
      <c r="BF92" s="136">
        <f t="shared" si="5"/>
        <v>0</v>
      </c>
      <c r="BG92" s="136">
        <f t="shared" si="6"/>
        <v>0</v>
      </c>
      <c r="BH92" s="136">
        <f t="shared" si="7"/>
        <v>0</v>
      </c>
      <c r="BI92" s="136">
        <f t="shared" si="8"/>
        <v>0</v>
      </c>
      <c r="BJ92" s="14" t="s">
        <v>81</v>
      </c>
      <c r="BK92" s="136">
        <f t="shared" si="9"/>
        <v>0</v>
      </c>
      <c r="BL92" s="14" t="s">
        <v>314</v>
      </c>
      <c r="BM92" s="135" t="s">
        <v>511</v>
      </c>
    </row>
    <row r="93" spans="2:65" s="1" customFormat="1" ht="16.5" customHeight="1">
      <c r="B93" s="29"/>
      <c r="C93" s="124" t="s">
        <v>8</v>
      </c>
      <c r="D93" s="124" t="s">
        <v>130</v>
      </c>
      <c r="E93" s="125" t="s">
        <v>512</v>
      </c>
      <c r="F93" s="126" t="s">
        <v>513</v>
      </c>
      <c r="G93" s="127" t="s">
        <v>403</v>
      </c>
      <c r="H93" s="128">
        <v>10</v>
      </c>
      <c r="I93" s="129"/>
      <c r="J93" s="130">
        <f t="shared" si="0"/>
        <v>0</v>
      </c>
      <c r="K93" s="126" t="s">
        <v>404</v>
      </c>
      <c r="L93" s="29"/>
      <c r="M93" s="131" t="s">
        <v>19</v>
      </c>
      <c r="N93" s="132" t="s">
        <v>44</v>
      </c>
      <c r="P93" s="133">
        <f t="shared" si="1"/>
        <v>0</v>
      </c>
      <c r="Q93" s="133">
        <v>0</v>
      </c>
      <c r="R93" s="133">
        <f t="shared" si="2"/>
        <v>0</v>
      </c>
      <c r="S93" s="133">
        <v>0</v>
      </c>
      <c r="T93" s="134">
        <f t="shared" si="3"/>
        <v>0</v>
      </c>
      <c r="AR93" s="135" t="s">
        <v>314</v>
      </c>
      <c r="AT93" s="135" t="s">
        <v>130</v>
      </c>
      <c r="AU93" s="135" t="s">
        <v>81</v>
      </c>
      <c r="AY93" s="14" t="s">
        <v>128</v>
      </c>
      <c r="BE93" s="136">
        <f t="shared" si="4"/>
        <v>0</v>
      </c>
      <c r="BF93" s="136">
        <f t="shared" si="5"/>
        <v>0</v>
      </c>
      <c r="BG93" s="136">
        <f t="shared" si="6"/>
        <v>0</v>
      </c>
      <c r="BH93" s="136">
        <f t="shared" si="7"/>
        <v>0</v>
      </c>
      <c r="BI93" s="136">
        <f t="shared" si="8"/>
        <v>0</v>
      </c>
      <c r="BJ93" s="14" t="s">
        <v>81</v>
      </c>
      <c r="BK93" s="136">
        <f t="shared" si="9"/>
        <v>0</v>
      </c>
      <c r="BL93" s="14" t="s">
        <v>314</v>
      </c>
      <c r="BM93" s="135" t="s">
        <v>514</v>
      </c>
    </row>
    <row r="94" spans="2:65" s="1" customFormat="1" ht="16.5" customHeight="1">
      <c r="B94" s="29"/>
      <c r="C94" s="124" t="s">
        <v>215</v>
      </c>
      <c r="D94" s="124" t="s">
        <v>130</v>
      </c>
      <c r="E94" s="125" t="s">
        <v>515</v>
      </c>
      <c r="F94" s="126" t="s">
        <v>516</v>
      </c>
      <c r="G94" s="127" t="s">
        <v>403</v>
      </c>
      <c r="H94" s="128">
        <v>20</v>
      </c>
      <c r="I94" s="129"/>
      <c r="J94" s="130">
        <f t="shared" si="0"/>
        <v>0</v>
      </c>
      <c r="K94" s="126" t="s">
        <v>404</v>
      </c>
      <c r="L94" s="29"/>
      <c r="M94" s="131" t="s">
        <v>19</v>
      </c>
      <c r="N94" s="132" t="s">
        <v>44</v>
      </c>
      <c r="P94" s="133">
        <f t="shared" si="1"/>
        <v>0</v>
      </c>
      <c r="Q94" s="133">
        <v>0</v>
      </c>
      <c r="R94" s="133">
        <f t="shared" si="2"/>
        <v>0</v>
      </c>
      <c r="S94" s="133">
        <v>0</v>
      </c>
      <c r="T94" s="134">
        <f t="shared" si="3"/>
        <v>0</v>
      </c>
      <c r="AR94" s="135" t="s">
        <v>314</v>
      </c>
      <c r="AT94" s="135" t="s">
        <v>130</v>
      </c>
      <c r="AU94" s="135" t="s">
        <v>81</v>
      </c>
      <c r="AY94" s="14" t="s">
        <v>128</v>
      </c>
      <c r="BE94" s="136">
        <f t="shared" si="4"/>
        <v>0</v>
      </c>
      <c r="BF94" s="136">
        <f t="shared" si="5"/>
        <v>0</v>
      </c>
      <c r="BG94" s="136">
        <f t="shared" si="6"/>
        <v>0</v>
      </c>
      <c r="BH94" s="136">
        <f t="shared" si="7"/>
        <v>0</v>
      </c>
      <c r="BI94" s="136">
        <f t="shared" si="8"/>
        <v>0</v>
      </c>
      <c r="BJ94" s="14" t="s">
        <v>81</v>
      </c>
      <c r="BK94" s="136">
        <f t="shared" si="9"/>
        <v>0</v>
      </c>
      <c r="BL94" s="14" t="s">
        <v>314</v>
      </c>
      <c r="BM94" s="135" t="s">
        <v>517</v>
      </c>
    </row>
    <row r="95" spans="2:65" s="1" customFormat="1" ht="16.5" customHeight="1">
      <c r="B95" s="29"/>
      <c r="C95" s="124" t="s">
        <v>518</v>
      </c>
      <c r="D95" s="124" t="s">
        <v>130</v>
      </c>
      <c r="E95" s="125" t="s">
        <v>519</v>
      </c>
      <c r="F95" s="126" t="s">
        <v>520</v>
      </c>
      <c r="G95" s="127" t="s">
        <v>403</v>
      </c>
      <c r="H95" s="128">
        <v>2</v>
      </c>
      <c r="I95" s="129"/>
      <c r="J95" s="130">
        <f t="shared" si="0"/>
        <v>0</v>
      </c>
      <c r="K95" s="126" t="s">
        <v>404</v>
      </c>
      <c r="L95" s="29"/>
      <c r="M95" s="131" t="s">
        <v>19</v>
      </c>
      <c r="N95" s="132" t="s">
        <v>44</v>
      </c>
      <c r="P95" s="133">
        <f t="shared" si="1"/>
        <v>0</v>
      </c>
      <c r="Q95" s="133">
        <v>0</v>
      </c>
      <c r="R95" s="133">
        <f t="shared" si="2"/>
        <v>0</v>
      </c>
      <c r="S95" s="133">
        <v>0</v>
      </c>
      <c r="T95" s="134">
        <f t="shared" si="3"/>
        <v>0</v>
      </c>
      <c r="AR95" s="135" t="s">
        <v>314</v>
      </c>
      <c r="AT95" s="135" t="s">
        <v>130</v>
      </c>
      <c r="AU95" s="135" t="s">
        <v>81</v>
      </c>
      <c r="AY95" s="14" t="s">
        <v>128</v>
      </c>
      <c r="BE95" s="136">
        <f t="shared" si="4"/>
        <v>0</v>
      </c>
      <c r="BF95" s="136">
        <f t="shared" si="5"/>
        <v>0</v>
      </c>
      <c r="BG95" s="136">
        <f t="shared" si="6"/>
        <v>0</v>
      </c>
      <c r="BH95" s="136">
        <f t="shared" si="7"/>
        <v>0</v>
      </c>
      <c r="BI95" s="136">
        <f t="shared" si="8"/>
        <v>0</v>
      </c>
      <c r="BJ95" s="14" t="s">
        <v>81</v>
      </c>
      <c r="BK95" s="136">
        <f t="shared" si="9"/>
        <v>0</v>
      </c>
      <c r="BL95" s="14" t="s">
        <v>314</v>
      </c>
      <c r="BM95" s="135" t="s">
        <v>521</v>
      </c>
    </row>
    <row r="96" spans="2:65" s="1" customFormat="1" ht="16.5" customHeight="1">
      <c r="B96" s="29"/>
      <c r="C96" s="124" t="s">
        <v>522</v>
      </c>
      <c r="D96" s="124" t="s">
        <v>130</v>
      </c>
      <c r="E96" s="125" t="s">
        <v>523</v>
      </c>
      <c r="F96" s="126" t="s">
        <v>524</v>
      </c>
      <c r="G96" s="127" t="s">
        <v>403</v>
      </c>
      <c r="H96" s="128">
        <v>12</v>
      </c>
      <c r="I96" s="129"/>
      <c r="J96" s="130">
        <f t="shared" si="0"/>
        <v>0</v>
      </c>
      <c r="K96" s="126" t="s">
        <v>404</v>
      </c>
      <c r="L96" s="29"/>
      <c r="M96" s="131" t="s">
        <v>19</v>
      </c>
      <c r="N96" s="132" t="s">
        <v>44</v>
      </c>
      <c r="P96" s="133">
        <f t="shared" si="1"/>
        <v>0</v>
      </c>
      <c r="Q96" s="133">
        <v>0</v>
      </c>
      <c r="R96" s="133">
        <f t="shared" si="2"/>
        <v>0</v>
      </c>
      <c r="S96" s="133">
        <v>0</v>
      </c>
      <c r="T96" s="134">
        <f t="shared" si="3"/>
        <v>0</v>
      </c>
      <c r="AR96" s="135" t="s">
        <v>314</v>
      </c>
      <c r="AT96" s="135" t="s">
        <v>130</v>
      </c>
      <c r="AU96" s="135" t="s">
        <v>81</v>
      </c>
      <c r="AY96" s="14" t="s">
        <v>128</v>
      </c>
      <c r="BE96" s="136">
        <f t="shared" si="4"/>
        <v>0</v>
      </c>
      <c r="BF96" s="136">
        <f t="shared" si="5"/>
        <v>0</v>
      </c>
      <c r="BG96" s="136">
        <f t="shared" si="6"/>
        <v>0</v>
      </c>
      <c r="BH96" s="136">
        <f t="shared" si="7"/>
        <v>0</v>
      </c>
      <c r="BI96" s="136">
        <f t="shared" si="8"/>
        <v>0</v>
      </c>
      <c r="BJ96" s="14" t="s">
        <v>81</v>
      </c>
      <c r="BK96" s="136">
        <f t="shared" si="9"/>
        <v>0</v>
      </c>
      <c r="BL96" s="14" t="s">
        <v>314</v>
      </c>
      <c r="BM96" s="135" t="s">
        <v>525</v>
      </c>
    </row>
    <row r="97" spans="2:65" s="1" customFormat="1" ht="16.5" customHeight="1">
      <c r="B97" s="29"/>
      <c r="C97" s="124" t="s">
        <v>229</v>
      </c>
      <c r="D97" s="124" t="s">
        <v>130</v>
      </c>
      <c r="E97" s="125" t="s">
        <v>526</v>
      </c>
      <c r="F97" s="126" t="s">
        <v>527</v>
      </c>
      <c r="G97" s="127" t="s">
        <v>403</v>
      </c>
      <c r="H97" s="128">
        <v>4</v>
      </c>
      <c r="I97" s="129"/>
      <c r="J97" s="130">
        <f t="shared" si="0"/>
        <v>0</v>
      </c>
      <c r="K97" s="126" t="s">
        <v>404</v>
      </c>
      <c r="L97" s="29"/>
      <c r="M97" s="131" t="s">
        <v>19</v>
      </c>
      <c r="N97" s="132" t="s">
        <v>44</v>
      </c>
      <c r="P97" s="133">
        <f t="shared" si="1"/>
        <v>0</v>
      </c>
      <c r="Q97" s="133">
        <v>0</v>
      </c>
      <c r="R97" s="133">
        <f t="shared" si="2"/>
        <v>0</v>
      </c>
      <c r="S97" s="133">
        <v>0</v>
      </c>
      <c r="T97" s="134">
        <f t="shared" si="3"/>
        <v>0</v>
      </c>
      <c r="AR97" s="135" t="s">
        <v>314</v>
      </c>
      <c r="AT97" s="135" t="s">
        <v>130</v>
      </c>
      <c r="AU97" s="135" t="s">
        <v>81</v>
      </c>
      <c r="AY97" s="14" t="s">
        <v>128</v>
      </c>
      <c r="BE97" s="136">
        <f t="shared" si="4"/>
        <v>0</v>
      </c>
      <c r="BF97" s="136">
        <f t="shared" si="5"/>
        <v>0</v>
      </c>
      <c r="BG97" s="136">
        <f t="shared" si="6"/>
        <v>0</v>
      </c>
      <c r="BH97" s="136">
        <f t="shared" si="7"/>
        <v>0</v>
      </c>
      <c r="BI97" s="136">
        <f t="shared" si="8"/>
        <v>0</v>
      </c>
      <c r="BJ97" s="14" t="s">
        <v>81</v>
      </c>
      <c r="BK97" s="136">
        <f t="shared" si="9"/>
        <v>0</v>
      </c>
      <c r="BL97" s="14" t="s">
        <v>314</v>
      </c>
      <c r="BM97" s="135" t="s">
        <v>528</v>
      </c>
    </row>
    <row r="98" spans="2:65" s="1" customFormat="1" ht="16.5" customHeight="1">
      <c r="B98" s="29"/>
      <c r="C98" s="124" t="s">
        <v>529</v>
      </c>
      <c r="D98" s="124" t="s">
        <v>130</v>
      </c>
      <c r="E98" s="125" t="s">
        <v>530</v>
      </c>
      <c r="F98" s="126" t="s">
        <v>531</v>
      </c>
      <c r="G98" s="127" t="s">
        <v>403</v>
      </c>
      <c r="H98" s="128">
        <v>34</v>
      </c>
      <c r="I98" s="129"/>
      <c r="J98" s="130">
        <f t="shared" si="0"/>
        <v>0</v>
      </c>
      <c r="K98" s="126" t="s">
        <v>404</v>
      </c>
      <c r="L98" s="29"/>
      <c r="M98" s="131" t="s">
        <v>19</v>
      </c>
      <c r="N98" s="132" t="s">
        <v>44</v>
      </c>
      <c r="P98" s="133">
        <f t="shared" si="1"/>
        <v>0</v>
      </c>
      <c r="Q98" s="133">
        <v>0</v>
      </c>
      <c r="R98" s="133">
        <f t="shared" si="2"/>
        <v>0</v>
      </c>
      <c r="S98" s="133">
        <v>0</v>
      </c>
      <c r="T98" s="134">
        <f t="shared" si="3"/>
        <v>0</v>
      </c>
      <c r="AR98" s="135" t="s">
        <v>314</v>
      </c>
      <c r="AT98" s="135" t="s">
        <v>130</v>
      </c>
      <c r="AU98" s="135" t="s">
        <v>81</v>
      </c>
      <c r="AY98" s="14" t="s">
        <v>128</v>
      </c>
      <c r="BE98" s="136">
        <f t="shared" si="4"/>
        <v>0</v>
      </c>
      <c r="BF98" s="136">
        <f t="shared" si="5"/>
        <v>0</v>
      </c>
      <c r="BG98" s="136">
        <f t="shared" si="6"/>
        <v>0</v>
      </c>
      <c r="BH98" s="136">
        <f t="shared" si="7"/>
        <v>0</v>
      </c>
      <c r="BI98" s="136">
        <f t="shared" si="8"/>
        <v>0</v>
      </c>
      <c r="BJ98" s="14" t="s">
        <v>81</v>
      </c>
      <c r="BK98" s="136">
        <f t="shared" si="9"/>
        <v>0</v>
      </c>
      <c r="BL98" s="14" t="s">
        <v>314</v>
      </c>
      <c r="BM98" s="135" t="s">
        <v>532</v>
      </c>
    </row>
    <row r="99" spans="2:65" s="1" customFormat="1" ht="16.5" customHeight="1">
      <c r="B99" s="29"/>
      <c r="C99" s="124" t="s">
        <v>533</v>
      </c>
      <c r="D99" s="124" t="s">
        <v>130</v>
      </c>
      <c r="E99" s="125" t="s">
        <v>534</v>
      </c>
      <c r="F99" s="126" t="s">
        <v>535</v>
      </c>
      <c r="G99" s="127" t="s">
        <v>403</v>
      </c>
      <c r="H99" s="128">
        <v>20</v>
      </c>
      <c r="I99" s="129"/>
      <c r="J99" s="130">
        <f t="shared" si="0"/>
        <v>0</v>
      </c>
      <c r="K99" s="126" t="s">
        <v>404</v>
      </c>
      <c r="L99" s="29"/>
      <c r="M99" s="131" t="s">
        <v>19</v>
      </c>
      <c r="N99" s="132" t="s">
        <v>44</v>
      </c>
      <c r="P99" s="133">
        <f t="shared" si="1"/>
        <v>0</v>
      </c>
      <c r="Q99" s="133">
        <v>0</v>
      </c>
      <c r="R99" s="133">
        <f t="shared" si="2"/>
        <v>0</v>
      </c>
      <c r="S99" s="133">
        <v>0</v>
      </c>
      <c r="T99" s="134">
        <f t="shared" si="3"/>
        <v>0</v>
      </c>
      <c r="AR99" s="135" t="s">
        <v>314</v>
      </c>
      <c r="AT99" s="135" t="s">
        <v>130</v>
      </c>
      <c r="AU99" s="135" t="s">
        <v>81</v>
      </c>
      <c r="AY99" s="14" t="s">
        <v>128</v>
      </c>
      <c r="BE99" s="136">
        <f t="shared" si="4"/>
        <v>0</v>
      </c>
      <c r="BF99" s="136">
        <f t="shared" si="5"/>
        <v>0</v>
      </c>
      <c r="BG99" s="136">
        <f t="shared" si="6"/>
        <v>0</v>
      </c>
      <c r="BH99" s="136">
        <f t="shared" si="7"/>
        <v>0</v>
      </c>
      <c r="BI99" s="136">
        <f t="shared" si="8"/>
        <v>0</v>
      </c>
      <c r="BJ99" s="14" t="s">
        <v>81</v>
      </c>
      <c r="BK99" s="136">
        <f t="shared" si="9"/>
        <v>0</v>
      </c>
      <c r="BL99" s="14" t="s">
        <v>314</v>
      </c>
      <c r="BM99" s="135" t="s">
        <v>536</v>
      </c>
    </row>
    <row r="100" spans="2:65" s="1" customFormat="1" ht="16.5" customHeight="1">
      <c r="B100" s="29"/>
      <c r="C100" s="124" t="s">
        <v>98</v>
      </c>
      <c r="D100" s="124" t="s">
        <v>130</v>
      </c>
      <c r="E100" s="125" t="s">
        <v>537</v>
      </c>
      <c r="F100" s="126" t="s">
        <v>538</v>
      </c>
      <c r="G100" s="127" t="s">
        <v>403</v>
      </c>
      <c r="H100" s="128">
        <v>54</v>
      </c>
      <c r="I100" s="129"/>
      <c r="J100" s="130">
        <f t="shared" si="0"/>
        <v>0</v>
      </c>
      <c r="K100" s="126" t="s">
        <v>404</v>
      </c>
      <c r="L100" s="29"/>
      <c r="M100" s="131" t="s">
        <v>19</v>
      </c>
      <c r="N100" s="132" t="s">
        <v>44</v>
      </c>
      <c r="P100" s="133">
        <f t="shared" si="1"/>
        <v>0</v>
      </c>
      <c r="Q100" s="133">
        <v>0</v>
      </c>
      <c r="R100" s="133">
        <f t="shared" si="2"/>
        <v>0</v>
      </c>
      <c r="S100" s="133">
        <v>0</v>
      </c>
      <c r="T100" s="134">
        <f t="shared" si="3"/>
        <v>0</v>
      </c>
      <c r="AR100" s="135" t="s">
        <v>314</v>
      </c>
      <c r="AT100" s="135" t="s">
        <v>130</v>
      </c>
      <c r="AU100" s="135" t="s">
        <v>81</v>
      </c>
      <c r="AY100" s="14" t="s">
        <v>128</v>
      </c>
      <c r="BE100" s="136">
        <f t="shared" si="4"/>
        <v>0</v>
      </c>
      <c r="BF100" s="136">
        <f t="shared" si="5"/>
        <v>0</v>
      </c>
      <c r="BG100" s="136">
        <f t="shared" si="6"/>
        <v>0</v>
      </c>
      <c r="BH100" s="136">
        <f t="shared" si="7"/>
        <v>0</v>
      </c>
      <c r="BI100" s="136">
        <f t="shared" si="8"/>
        <v>0</v>
      </c>
      <c r="BJ100" s="14" t="s">
        <v>81</v>
      </c>
      <c r="BK100" s="136">
        <f t="shared" si="9"/>
        <v>0</v>
      </c>
      <c r="BL100" s="14" t="s">
        <v>314</v>
      </c>
      <c r="BM100" s="135" t="s">
        <v>539</v>
      </c>
    </row>
    <row r="101" spans="2:65" s="1" customFormat="1" ht="16.5" customHeight="1">
      <c r="B101" s="29"/>
      <c r="C101" s="124" t="s">
        <v>487</v>
      </c>
      <c r="D101" s="124" t="s">
        <v>130</v>
      </c>
      <c r="E101" s="125" t="s">
        <v>540</v>
      </c>
      <c r="F101" s="126" t="s">
        <v>541</v>
      </c>
      <c r="G101" s="127" t="s">
        <v>403</v>
      </c>
      <c r="H101" s="128">
        <v>84</v>
      </c>
      <c r="I101" s="129"/>
      <c r="J101" s="130">
        <f t="shared" si="0"/>
        <v>0</v>
      </c>
      <c r="K101" s="126" t="s">
        <v>404</v>
      </c>
      <c r="L101" s="29"/>
      <c r="M101" s="131" t="s">
        <v>19</v>
      </c>
      <c r="N101" s="132" t="s">
        <v>44</v>
      </c>
      <c r="P101" s="133">
        <f t="shared" si="1"/>
        <v>0</v>
      </c>
      <c r="Q101" s="133">
        <v>0</v>
      </c>
      <c r="R101" s="133">
        <f t="shared" si="2"/>
        <v>0</v>
      </c>
      <c r="S101" s="133">
        <v>0</v>
      </c>
      <c r="T101" s="134">
        <f t="shared" si="3"/>
        <v>0</v>
      </c>
      <c r="AR101" s="135" t="s">
        <v>314</v>
      </c>
      <c r="AT101" s="135" t="s">
        <v>130</v>
      </c>
      <c r="AU101" s="135" t="s">
        <v>81</v>
      </c>
      <c r="AY101" s="14" t="s">
        <v>128</v>
      </c>
      <c r="BE101" s="136">
        <f t="shared" si="4"/>
        <v>0</v>
      </c>
      <c r="BF101" s="136">
        <f t="shared" si="5"/>
        <v>0</v>
      </c>
      <c r="BG101" s="136">
        <f t="shared" si="6"/>
        <v>0</v>
      </c>
      <c r="BH101" s="136">
        <f t="shared" si="7"/>
        <v>0</v>
      </c>
      <c r="BI101" s="136">
        <f t="shared" si="8"/>
        <v>0</v>
      </c>
      <c r="BJ101" s="14" t="s">
        <v>81</v>
      </c>
      <c r="BK101" s="136">
        <f t="shared" si="9"/>
        <v>0</v>
      </c>
      <c r="BL101" s="14" t="s">
        <v>314</v>
      </c>
      <c r="BM101" s="135" t="s">
        <v>542</v>
      </c>
    </row>
    <row r="102" spans="2:65" s="1" customFormat="1" ht="16.5" customHeight="1">
      <c r="B102" s="29"/>
      <c r="C102" s="124" t="s">
        <v>7</v>
      </c>
      <c r="D102" s="124" t="s">
        <v>130</v>
      </c>
      <c r="E102" s="125" t="s">
        <v>543</v>
      </c>
      <c r="F102" s="126" t="s">
        <v>544</v>
      </c>
      <c r="G102" s="127" t="s">
        <v>403</v>
      </c>
      <c r="H102" s="128">
        <v>54</v>
      </c>
      <c r="I102" s="129"/>
      <c r="J102" s="130">
        <f t="shared" si="0"/>
        <v>0</v>
      </c>
      <c r="K102" s="126" t="s">
        <v>404</v>
      </c>
      <c r="L102" s="29"/>
      <c r="M102" s="165" t="s">
        <v>19</v>
      </c>
      <c r="N102" s="166" t="s">
        <v>44</v>
      </c>
      <c r="O102" s="163"/>
      <c r="P102" s="167">
        <f t="shared" si="1"/>
        <v>0</v>
      </c>
      <c r="Q102" s="167">
        <v>0</v>
      </c>
      <c r="R102" s="167">
        <f t="shared" si="2"/>
        <v>0</v>
      </c>
      <c r="S102" s="167">
        <v>0</v>
      </c>
      <c r="T102" s="168">
        <f t="shared" si="3"/>
        <v>0</v>
      </c>
      <c r="AR102" s="135" t="s">
        <v>314</v>
      </c>
      <c r="AT102" s="135" t="s">
        <v>130</v>
      </c>
      <c r="AU102" s="135" t="s">
        <v>81</v>
      </c>
      <c r="AY102" s="14" t="s">
        <v>128</v>
      </c>
      <c r="BE102" s="136">
        <f t="shared" si="4"/>
        <v>0</v>
      </c>
      <c r="BF102" s="136">
        <f t="shared" si="5"/>
        <v>0</v>
      </c>
      <c r="BG102" s="136">
        <f t="shared" si="6"/>
        <v>0</v>
      </c>
      <c r="BH102" s="136">
        <f t="shared" si="7"/>
        <v>0</v>
      </c>
      <c r="BI102" s="136">
        <f t="shared" si="8"/>
        <v>0</v>
      </c>
      <c r="BJ102" s="14" t="s">
        <v>81</v>
      </c>
      <c r="BK102" s="136">
        <f t="shared" si="9"/>
        <v>0</v>
      </c>
      <c r="BL102" s="14" t="s">
        <v>314</v>
      </c>
      <c r="BM102" s="135" t="s">
        <v>545</v>
      </c>
    </row>
    <row r="103" spans="2:65" s="1" customFormat="1" ht="6.95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29"/>
    </row>
  </sheetData>
  <sheetProtection algorithmName="SHA-512" hashValue="5wdKA/pP30RQ2CY/V0cPeBEvNiZWXqnk67hXTa9y4X6SIsL89bglnAIqNs46+MRf0D6z9+kJUZBA/6rsT8A4nw==" saltValue="oCYcIHtFXSNykE3czSexPTTH/ex38JlQ7WfgJlFtSuAYzr2aMFM84JKh2Sfhj1na5V/Ze7UkwcaoyJu9+lf6GA==" spinCount="100000" sheet="1" objects="1" scenarios="1" formatColumns="0" formatRows="0" autoFilter="0"/>
  <autoFilter ref="C79:K102" xr:uid="{00000000-0009-0000-0000-000007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05"/>
  <sheetViews>
    <sheetView showGridLines="0" tabSelected="1" topLeftCell="A86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103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2:46" ht="24.95" customHeight="1">
      <c r="B4" s="17"/>
      <c r="D4" s="18" t="s">
        <v>104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6" t="str">
        <f>'Rekapitulace stavby'!K6</f>
        <v>Stavební doplnění Rodinného domu - č.p. 1030, Letohrad</v>
      </c>
      <c r="F7" s="207"/>
      <c r="G7" s="207"/>
      <c r="H7" s="207"/>
      <c r="L7" s="17"/>
    </row>
    <row r="8" spans="2:46" s="1" customFormat="1" ht="12" customHeight="1">
      <c r="B8" s="29"/>
      <c r="D8" s="24" t="s">
        <v>105</v>
      </c>
      <c r="L8" s="29"/>
    </row>
    <row r="9" spans="2:46" s="1" customFormat="1" ht="16.5" customHeight="1">
      <c r="B9" s="29"/>
      <c r="E9" s="169" t="s">
        <v>546</v>
      </c>
      <c r="F9" s="208"/>
      <c r="G9" s="208"/>
      <c r="H9" s="20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28</v>
      </c>
      <c r="I15" s="24" t="s">
        <v>29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9" t="str">
        <f>'Rekapitulace stavby'!E14</f>
        <v>Vyplň údaj</v>
      </c>
      <c r="F18" s="190"/>
      <c r="G18" s="190"/>
      <c r="H18" s="190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customHeight="1">
      <c r="B21" s="29"/>
      <c r="E21" s="22" t="s">
        <v>261</v>
      </c>
      <c r="I21" s="24" t="s">
        <v>29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customHeight="1">
      <c r="B24" s="29"/>
      <c r="E24" s="22" t="s">
        <v>261</v>
      </c>
      <c r="I24" s="24" t="s">
        <v>29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195" t="s">
        <v>19</v>
      </c>
      <c r="F27" s="195"/>
      <c r="G27" s="195"/>
      <c r="H27" s="195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ROUND(J82,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ROUND((SUM(BE82:BE104)),  2)</f>
        <v>0</v>
      </c>
      <c r="I33" s="86">
        <v>0.21</v>
      </c>
      <c r="J33" s="85">
        <f>ROUND(((SUM(BE82:BE104))*I33),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ROUND((SUM(BF82:BF104)),  2)</f>
        <v>0</v>
      </c>
      <c r="I34" s="86">
        <v>0.12</v>
      </c>
      <c r="J34" s="85">
        <f>ROUND(((SUM(BF82:BF104))*I34),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ROUND((SUM(BG82:BG104)),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ROUND((SUM(BH82:BH104)),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ROUND((SUM(BI82:BI104)),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hidden="1" customHeight="1">
      <c r="B45" s="29"/>
      <c r="C45" s="18" t="s">
        <v>107</v>
      </c>
      <c r="L45" s="29"/>
    </row>
    <row r="46" spans="2:12" s="1" customFormat="1" ht="6.95" hidden="1" customHeight="1">
      <c r="B46" s="29"/>
      <c r="L46" s="29"/>
    </row>
    <row r="47" spans="2:12" s="1" customFormat="1" ht="12" hidden="1" customHeight="1">
      <c r="B47" s="29"/>
      <c r="C47" s="24" t="s">
        <v>16</v>
      </c>
      <c r="L47" s="29"/>
    </row>
    <row r="48" spans="2:12" s="1" customFormat="1" ht="16.5" hidden="1" customHeight="1">
      <c r="B48" s="29"/>
      <c r="E48" s="206" t="str">
        <f>E7</f>
        <v>Stavební doplnění Rodinného domu - č.p. 1030, Letohrad</v>
      </c>
      <c r="F48" s="207"/>
      <c r="G48" s="207"/>
      <c r="H48" s="207"/>
      <c r="L48" s="29"/>
    </row>
    <row r="49" spans="2:47" s="1" customFormat="1" ht="12" hidden="1" customHeight="1">
      <c r="B49" s="29"/>
      <c r="C49" s="24" t="s">
        <v>105</v>
      </c>
      <c r="L49" s="29"/>
    </row>
    <row r="50" spans="2:47" s="1" customFormat="1" ht="16.5" hidden="1" customHeight="1">
      <c r="B50" s="29"/>
      <c r="E50" s="169" t="str">
        <f>E9</f>
        <v>90 - VON</v>
      </c>
      <c r="F50" s="208"/>
      <c r="G50" s="208"/>
      <c r="H50" s="208"/>
      <c r="L50" s="29"/>
    </row>
    <row r="51" spans="2:47" s="1" customFormat="1" ht="6.95" hidden="1" customHeight="1">
      <c r="B51" s="29"/>
      <c r="L51" s="29"/>
    </row>
    <row r="52" spans="2:47" s="1" customFormat="1" ht="12" hidden="1" customHeight="1">
      <c r="B52" s="29"/>
      <c r="C52" s="24" t="s">
        <v>21</v>
      </c>
      <c r="F52" s="22" t="str">
        <f>F12</f>
        <v>Letohrad</v>
      </c>
      <c r="I52" s="24" t="s">
        <v>23</v>
      </c>
      <c r="J52" s="46" t="str">
        <f>IF(J12="","",J12)</f>
        <v>17. 5. 2025</v>
      </c>
      <c r="L52" s="29"/>
    </row>
    <row r="53" spans="2:47" s="1" customFormat="1" ht="6.95" hidden="1" customHeight="1">
      <c r="B53" s="29"/>
      <c r="L53" s="29"/>
    </row>
    <row r="54" spans="2:47" s="1" customFormat="1" ht="15.2" hidden="1" customHeight="1">
      <c r="B54" s="29"/>
      <c r="C54" s="24" t="s">
        <v>25</v>
      </c>
      <c r="F54" s="22" t="str">
        <f>E15</f>
        <v>Dětský domov Dolní Čermná</v>
      </c>
      <c r="I54" s="24" t="s">
        <v>32</v>
      </c>
      <c r="J54" s="27" t="str">
        <f>E21</f>
        <v>vs-studio s.r.o.</v>
      </c>
      <c r="L54" s="29"/>
    </row>
    <row r="55" spans="2:47" s="1" customFormat="1" ht="15.2" hidden="1" customHeight="1">
      <c r="B55" s="29"/>
      <c r="C55" s="24" t="s">
        <v>30</v>
      </c>
      <c r="F55" s="22" t="str">
        <f>IF(E18="","",E18)</f>
        <v>Vyplň údaj</v>
      </c>
      <c r="I55" s="24" t="s">
        <v>36</v>
      </c>
      <c r="J55" s="27" t="str">
        <f>E24</f>
        <v>vs-studio s.r.o.</v>
      </c>
      <c r="L55" s="29"/>
    </row>
    <row r="56" spans="2:47" s="1" customFormat="1" ht="10.35" hidden="1" customHeight="1">
      <c r="B56" s="29"/>
      <c r="L56" s="29"/>
    </row>
    <row r="57" spans="2:47" s="1" customFormat="1" ht="29.25" hidden="1" customHeight="1">
      <c r="B57" s="29"/>
      <c r="C57" s="93" t="s">
        <v>108</v>
      </c>
      <c r="D57" s="87"/>
      <c r="E57" s="87"/>
      <c r="F57" s="87"/>
      <c r="G57" s="87"/>
      <c r="H57" s="87"/>
      <c r="I57" s="87"/>
      <c r="J57" s="94" t="s">
        <v>109</v>
      </c>
      <c r="K57" s="87"/>
      <c r="L57" s="29"/>
    </row>
    <row r="58" spans="2:47" s="1" customFormat="1" ht="10.35" hidden="1" customHeight="1">
      <c r="B58" s="29"/>
      <c r="L58" s="29"/>
    </row>
    <row r="59" spans="2:47" s="1" customFormat="1" ht="22.9" hidden="1" customHeight="1">
      <c r="B59" s="29"/>
      <c r="C59" s="95" t="s">
        <v>71</v>
      </c>
      <c r="J59" s="60">
        <f>J82</f>
        <v>0</v>
      </c>
      <c r="L59" s="29"/>
      <c r="AU59" s="14" t="s">
        <v>110</v>
      </c>
    </row>
    <row r="60" spans="2:47" s="8" customFormat="1" ht="24.95" hidden="1" customHeight="1">
      <c r="B60" s="96"/>
      <c r="D60" s="97" t="s">
        <v>547</v>
      </c>
      <c r="E60" s="98"/>
      <c r="F60" s="98"/>
      <c r="G60" s="98"/>
      <c r="H60" s="98"/>
      <c r="I60" s="98"/>
      <c r="J60" s="99">
        <f>J83</f>
        <v>0</v>
      </c>
      <c r="L60" s="96"/>
    </row>
    <row r="61" spans="2:47" s="8" customFormat="1" ht="24.95" hidden="1" customHeight="1">
      <c r="B61" s="96"/>
      <c r="D61" s="97" t="s">
        <v>548</v>
      </c>
      <c r="E61" s="98"/>
      <c r="F61" s="98"/>
      <c r="G61" s="98"/>
      <c r="H61" s="98"/>
      <c r="I61" s="98"/>
      <c r="J61" s="99">
        <f>J90</f>
        <v>0</v>
      </c>
      <c r="L61" s="96"/>
    </row>
    <row r="62" spans="2:47" s="8" customFormat="1" ht="24.95" hidden="1" customHeight="1">
      <c r="B62" s="96"/>
      <c r="D62" s="97" t="s">
        <v>549</v>
      </c>
      <c r="E62" s="98"/>
      <c r="F62" s="98"/>
      <c r="G62" s="98"/>
      <c r="H62" s="98"/>
      <c r="I62" s="98"/>
      <c r="J62" s="99">
        <f>J99</f>
        <v>0</v>
      </c>
      <c r="L62" s="96"/>
    </row>
    <row r="63" spans="2:47" s="1" customFormat="1" ht="21.75" hidden="1" customHeight="1">
      <c r="B63" s="29"/>
      <c r="L63" s="29"/>
    </row>
    <row r="64" spans="2:47" s="1" customFormat="1" ht="6.95" hidden="1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29"/>
    </row>
    <row r="65" spans="2:12" ht="11.25" hidden="1"/>
    <row r="66" spans="2:12" ht="11.25" hidden="1"/>
    <row r="67" spans="2:12" ht="11.25" hidden="1"/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29"/>
    </row>
    <row r="69" spans="2:12" s="1" customFormat="1" ht="24.95" customHeight="1">
      <c r="B69" s="29"/>
      <c r="C69" s="18" t="s">
        <v>113</v>
      </c>
      <c r="L69" s="29"/>
    </row>
    <row r="70" spans="2:12" s="1" customFormat="1" ht="6.95" customHeight="1">
      <c r="B70" s="29"/>
      <c r="L70" s="29"/>
    </row>
    <row r="71" spans="2:12" s="1" customFormat="1" ht="12" customHeight="1">
      <c r="B71" s="29"/>
      <c r="C71" s="24" t="s">
        <v>16</v>
      </c>
      <c r="L71" s="29"/>
    </row>
    <row r="72" spans="2:12" s="1" customFormat="1" ht="16.5" customHeight="1">
      <c r="B72" s="29"/>
      <c r="E72" s="206" t="str">
        <f>E7</f>
        <v>Stavební doplnění Rodinného domu - č.p. 1030, Letohrad</v>
      </c>
      <c r="F72" s="207"/>
      <c r="G72" s="207"/>
      <c r="H72" s="207"/>
      <c r="L72" s="29"/>
    </row>
    <row r="73" spans="2:12" s="1" customFormat="1" ht="12" customHeight="1">
      <c r="B73" s="29"/>
      <c r="C73" s="24" t="s">
        <v>105</v>
      </c>
      <c r="L73" s="29"/>
    </row>
    <row r="74" spans="2:12" s="1" customFormat="1" ht="16.5" customHeight="1">
      <c r="B74" s="29"/>
      <c r="E74" s="169" t="str">
        <f>E9</f>
        <v>90 - VON</v>
      </c>
      <c r="F74" s="208"/>
      <c r="G74" s="208"/>
      <c r="H74" s="208"/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4" t="s">
        <v>21</v>
      </c>
      <c r="F76" s="22" t="str">
        <f>F12</f>
        <v>Letohrad</v>
      </c>
      <c r="I76" s="24" t="s">
        <v>23</v>
      </c>
      <c r="J76" s="46" t="str">
        <f>IF(J12="","",J12)</f>
        <v>17. 5. 2025</v>
      </c>
      <c r="L76" s="29"/>
    </row>
    <row r="77" spans="2:12" s="1" customFormat="1" ht="6.95" customHeight="1">
      <c r="B77" s="29"/>
      <c r="L77" s="29"/>
    </row>
    <row r="78" spans="2:12" s="1" customFormat="1" ht="15.2" customHeight="1">
      <c r="B78" s="29"/>
      <c r="C78" s="24" t="s">
        <v>25</v>
      </c>
      <c r="F78" s="22" t="str">
        <f>E15</f>
        <v>Dětský domov Dolní Čermná</v>
      </c>
      <c r="I78" s="24" t="s">
        <v>32</v>
      </c>
      <c r="J78" s="27" t="str">
        <f>E21</f>
        <v>vs-studio s.r.o.</v>
      </c>
      <c r="L78" s="29"/>
    </row>
    <row r="79" spans="2:12" s="1" customFormat="1" ht="15.2" customHeight="1">
      <c r="B79" s="29"/>
      <c r="C79" s="24" t="s">
        <v>30</v>
      </c>
      <c r="F79" s="22" t="str">
        <f>IF(E18="","",E18)</f>
        <v>Vyplň údaj</v>
      </c>
      <c r="I79" s="24" t="s">
        <v>36</v>
      </c>
      <c r="J79" s="27" t="str">
        <f>E24</f>
        <v>vs-studio s.r.o.</v>
      </c>
      <c r="L79" s="29"/>
    </row>
    <row r="80" spans="2:12" s="1" customFormat="1" ht="10.35" customHeight="1">
      <c r="B80" s="29"/>
      <c r="L80" s="29"/>
    </row>
    <row r="81" spans="2:65" s="10" customFormat="1" ht="29.25" customHeight="1">
      <c r="B81" s="104"/>
      <c r="C81" s="105" t="s">
        <v>114</v>
      </c>
      <c r="D81" s="106" t="s">
        <v>58</v>
      </c>
      <c r="E81" s="106" t="s">
        <v>54</v>
      </c>
      <c r="F81" s="106" t="s">
        <v>55</v>
      </c>
      <c r="G81" s="106" t="s">
        <v>115</v>
      </c>
      <c r="H81" s="106" t="s">
        <v>116</v>
      </c>
      <c r="I81" s="106" t="s">
        <v>117</v>
      </c>
      <c r="J81" s="106" t="s">
        <v>109</v>
      </c>
      <c r="K81" s="107" t="s">
        <v>118</v>
      </c>
      <c r="L81" s="104"/>
      <c r="M81" s="53" t="s">
        <v>19</v>
      </c>
      <c r="N81" s="54" t="s">
        <v>43</v>
      </c>
      <c r="O81" s="54" t="s">
        <v>119</v>
      </c>
      <c r="P81" s="54" t="s">
        <v>120</v>
      </c>
      <c r="Q81" s="54" t="s">
        <v>121</v>
      </c>
      <c r="R81" s="54" t="s">
        <v>122</v>
      </c>
      <c r="S81" s="54" t="s">
        <v>123</v>
      </c>
      <c r="T81" s="55" t="s">
        <v>124</v>
      </c>
    </row>
    <row r="82" spans="2:65" s="1" customFormat="1" ht="22.9" customHeight="1">
      <c r="B82" s="29"/>
      <c r="C82" s="58" t="s">
        <v>125</v>
      </c>
      <c r="J82" s="108">
        <f>BK82</f>
        <v>0</v>
      </c>
      <c r="L82" s="29"/>
      <c r="M82" s="56"/>
      <c r="N82" s="47"/>
      <c r="O82" s="47"/>
      <c r="P82" s="109">
        <f>P83+P90+P99</f>
        <v>0</v>
      </c>
      <c r="Q82" s="47"/>
      <c r="R82" s="109">
        <f>R83+R90+R99</f>
        <v>1.0000000000000001E-5</v>
      </c>
      <c r="S82" s="47"/>
      <c r="T82" s="110">
        <f>T83+T90+T99</f>
        <v>0</v>
      </c>
      <c r="AT82" s="14" t="s">
        <v>72</v>
      </c>
      <c r="AU82" s="14" t="s">
        <v>110</v>
      </c>
      <c r="BK82" s="111">
        <f>BK83+BK90+BK99</f>
        <v>0</v>
      </c>
    </row>
    <row r="83" spans="2:65" s="11" customFormat="1" ht="25.9" customHeight="1">
      <c r="B83" s="112"/>
      <c r="D83" s="113" t="s">
        <v>72</v>
      </c>
      <c r="E83" s="114" t="s">
        <v>550</v>
      </c>
      <c r="F83" s="114" t="s">
        <v>551</v>
      </c>
      <c r="I83" s="115"/>
      <c r="J83" s="116">
        <f>BK83</f>
        <v>0</v>
      </c>
      <c r="L83" s="112"/>
      <c r="M83" s="117"/>
      <c r="P83" s="118">
        <f>SUM(P84:P89)</f>
        <v>0</v>
      </c>
      <c r="R83" s="118">
        <f>SUM(R84:R89)</f>
        <v>0</v>
      </c>
      <c r="T83" s="119">
        <f>SUM(T84:T89)</f>
        <v>0</v>
      </c>
      <c r="AR83" s="113" t="s">
        <v>159</v>
      </c>
      <c r="AT83" s="120" t="s">
        <v>72</v>
      </c>
      <c r="AU83" s="120" t="s">
        <v>73</v>
      </c>
      <c r="AY83" s="113" t="s">
        <v>128</v>
      </c>
      <c r="BK83" s="121">
        <f>SUM(BK84:BK89)</f>
        <v>0</v>
      </c>
    </row>
    <row r="84" spans="2:65" s="1" customFormat="1" ht="16.5" customHeight="1">
      <c r="B84" s="29"/>
      <c r="C84" s="124" t="s">
        <v>81</v>
      </c>
      <c r="D84" s="124" t="s">
        <v>130</v>
      </c>
      <c r="E84" s="125" t="s">
        <v>552</v>
      </c>
      <c r="F84" s="126" t="s">
        <v>553</v>
      </c>
      <c r="G84" s="127" t="s">
        <v>474</v>
      </c>
      <c r="H84" s="128">
        <v>1</v>
      </c>
      <c r="I84" s="129"/>
      <c r="J84" s="130">
        <f>ROUND(I84*H84,2)</f>
        <v>0</v>
      </c>
      <c r="K84" s="126" t="s">
        <v>554</v>
      </c>
      <c r="L84" s="29"/>
      <c r="M84" s="131" t="s">
        <v>19</v>
      </c>
      <c r="N84" s="132" t="s">
        <v>45</v>
      </c>
      <c r="P84" s="133">
        <f>O84*H84</f>
        <v>0</v>
      </c>
      <c r="Q84" s="133">
        <v>0</v>
      </c>
      <c r="R84" s="133">
        <f>Q84*H84</f>
        <v>0</v>
      </c>
      <c r="S84" s="133">
        <v>0</v>
      </c>
      <c r="T84" s="134">
        <f>S84*H84</f>
        <v>0</v>
      </c>
      <c r="AR84" s="135" t="s">
        <v>135</v>
      </c>
      <c r="AT84" s="135" t="s">
        <v>130</v>
      </c>
      <c r="AU84" s="135" t="s">
        <v>81</v>
      </c>
      <c r="AY84" s="14" t="s">
        <v>128</v>
      </c>
      <c r="BE84" s="136">
        <f>IF(N84="základní",J84,0)</f>
        <v>0</v>
      </c>
      <c r="BF84" s="136">
        <f>IF(N84="snížená",J84,0)</f>
        <v>0</v>
      </c>
      <c r="BG84" s="136">
        <f>IF(N84="zákl. přenesená",J84,0)</f>
        <v>0</v>
      </c>
      <c r="BH84" s="136">
        <f>IF(N84="sníž. přenesená",J84,0)</f>
        <v>0</v>
      </c>
      <c r="BI84" s="136">
        <f>IF(N84="nulová",J84,0)</f>
        <v>0</v>
      </c>
      <c r="BJ84" s="14" t="s">
        <v>136</v>
      </c>
      <c r="BK84" s="136">
        <f>ROUND(I84*H84,2)</f>
        <v>0</v>
      </c>
      <c r="BL84" s="14" t="s">
        <v>135</v>
      </c>
      <c r="BM84" s="135" t="s">
        <v>555</v>
      </c>
    </row>
    <row r="85" spans="2:65" s="1" customFormat="1" ht="11.25">
      <c r="B85" s="29"/>
      <c r="D85" s="137" t="s">
        <v>138</v>
      </c>
      <c r="F85" s="138" t="s">
        <v>556</v>
      </c>
      <c r="I85" s="139"/>
      <c r="L85" s="29"/>
      <c r="M85" s="140"/>
      <c r="T85" s="50"/>
      <c r="AT85" s="14" t="s">
        <v>138</v>
      </c>
      <c r="AU85" s="14" t="s">
        <v>81</v>
      </c>
    </row>
    <row r="86" spans="2:65" s="12" customFormat="1" ht="11.25">
      <c r="B86" s="141"/>
      <c r="D86" s="142" t="s">
        <v>140</v>
      </c>
      <c r="E86" s="143" t="s">
        <v>476</v>
      </c>
      <c r="F86" s="144" t="s">
        <v>557</v>
      </c>
      <c r="H86" s="145">
        <v>1</v>
      </c>
      <c r="I86" s="146"/>
      <c r="L86" s="141"/>
      <c r="M86" s="147"/>
      <c r="T86" s="148"/>
      <c r="AT86" s="143" t="s">
        <v>140</v>
      </c>
      <c r="AU86" s="143" t="s">
        <v>81</v>
      </c>
      <c r="AV86" s="12" t="s">
        <v>136</v>
      </c>
      <c r="AW86" s="12" t="s">
        <v>35</v>
      </c>
      <c r="AX86" s="12" t="s">
        <v>81</v>
      </c>
      <c r="AY86" s="143" t="s">
        <v>128</v>
      </c>
    </row>
    <row r="87" spans="2:65" s="1" customFormat="1" ht="16.5" customHeight="1">
      <c r="B87" s="29"/>
      <c r="C87" s="124" t="s">
        <v>136</v>
      </c>
      <c r="D87" s="124" t="s">
        <v>130</v>
      </c>
      <c r="E87" s="125" t="s">
        <v>558</v>
      </c>
      <c r="F87" s="126" t="s">
        <v>559</v>
      </c>
      <c r="G87" s="127" t="s">
        <v>474</v>
      </c>
      <c r="H87" s="128">
        <v>1</v>
      </c>
      <c r="I87" s="129"/>
      <c r="J87" s="130">
        <f>ROUND(I87*H87,2)</f>
        <v>0</v>
      </c>
      <c r="K87" s="126" t="s">
        <v>134</v>
      </c>
      <c r="L87" s="29"/>
      <c r="M87" s="131" t="s">
        <v>19</v>
      </c>
      <c r="N87" s="132" t="s">
        <v>45</v>
      </c>
      <c r="P87" s="133">
        <f>O87*H87</f>
        <v>0</v>
      </c>
      <c r="Q87" s="133">
        <v>0</v>
      </c>
      <c r="R87" s="133">
        <f>Q87*H87</f>
        <v>0</v>
      </c>
      <c r="S87" s="133">
        <v>0</v>
      </c>
      <c r="T87" s="134">
        <f>S87*H87</f>
        <v>0</v>
      </c>
      <c r="AR87" s="135" t="s">
        <v>135</v>
      </c>
      <c r="AT87" s="135" t="s">
        <v>130</v>
      </c>
      <c r="AU87" s="135" t="s">
        <v>81</v>
      </c>
      <c r="AY87" s="14" t="s">
        <v>128</v>
      </c>
      <c r="BE87" s="136">
        <f>IF(N87="základní",J87,0)</f>
        <v>0</v>
      </c>
      <c r="BF87" s="136">
        <f>IF(N87="snížená",J87,0)</f>
        <v>0</v>
      </c>
      <c r="BG87" s="136">
        <f>IF(N87="zákl. přenesená",J87,0)</f>
        <v>0</v>
      </c>
      <c r="BH87" s="136">
        <f>IF(N87="sníž. přenesená",J87,0)</f>
        <v>0</v>
      </c>
      <c r="BI87" s="136">
        <f>IF(N87="nulová",J87,0)</f>
        <v>0</v>
      </c>
      <c r="BJ87" s="14" t="s">
        <v>136</v>
      </c>
      <c r="BK87" s="136">
        <f>ROUND(I87*H87,2)</f>
        <v>0</v>
      </c>
      <c r="BL87" s="14" t="s">
        <v>135</v>
      </c>
      <c r="BM87" s="135" t="s">
        <v>560</v>
      </c>
    </row>
    <row r="88" spans="2:65" s="1" customFormat="1" ht="11.25">
      <c r="B88" s="29"/>
      <c r="D88" s="137" t="s">
        <v>138</v>
      </c>
      <c r="F88" s="138" t="s">
        <v>561</v>
      </c>
      <c r="I88" s="139"/>
      <c r="L88" s="29"/>
      <c r="M88" s="140"/>
      <c r="T88" s="50"/>
      <c r="AT88" s="14" t="s">
        <v>138</v>
      </c>
      <c r="AU88" s="14" t="s">
        <v>81</v>
      </c>
    </row>
    <row r="89" spans="2:65" s="12" customFormat="1" ht="11.25">
      <c r="B89" s="141"/>
      <c r="D89" s="142" t="s">
        <v>140</v>
      </c>
      <c r="E89" s="143" t="s">
        <v>562</v>
      </c>
      <c r="F89" s="144" t="s">
        <v>563</v>
      </c>
      <c r="H89" s="145">
        <v>1</v>
      </c>
      <c r="I89" s="146"/>
      <c r="L89" s="141"/>
      <c r="M89" s="147"/>
      <c r="T89" s="148"/>
      <c r="AT89" s="143" t="s">
        <v>140</v>
      </c>
      <c r="AU89" s="143" t="s">
        <v>81</v>
      </c>
      <c r="AV89" s="12" t="s">
        <v>136</v>
      </c>
      <c r="AW89" s="12" t="s">
        <v>35</v>
      </c>
      <c r="AX89" s="12" t="s">
        <v>81</v>
      </c>
      <c r="AY89" s="143" t="s">
        <v>128</v>
      </c>
    </row>
    <row r="90" spans="2:65" s="11" customFormat="1" ht="25.9" customHeight="1">
      <c r="B90" s="112"/>
      <c r="D90" s="113" t="s">
        <v>72</v>
      </c>
      <c r="E90" s="114" t="s">
        <v>564</v>
      </c>
      <c r="F90" s="114" t="s">
        <v>565</v>
      </c>
      <c r="I90" s="115"/>
      <c r="J90" s="116">
        <f>BK90</f>
        <v>0</v>
      </c>
      <c r="L90" s="112"/>
      <c r="M90" s="117"/>
      <c r="P90" s="118">
        <f>SUM(P91:P98)</f>
        <v>0</v>
      </c>
      <c r="R90" s="118">
        <f>SUM(R91:R98)</f>
        <v>1.0000000000000001E-5</v>
      </c>
      <c r="T90" s="119">
        <f>SUM(T91:T98)</f>
        <v>0</v>
      </c>
      <c r="AR90" s="113" t="s">
        <v>159</v>
      </c>
      <c r="AT90" s="120" t="s">
        <v>72</v>
      </c>
      <c r="AU90" s="120" t="s">
        <v>73</v>
      </c>
      <c r="AY90" s="113" t="s">
        <v>128</v>
      </c>
      <c r="BK90" s="121">
        <f>SUM(BK91:BK98)</f>
        <v>0</v>
      </c>
    </row>
    <row r="91" spans="2:65" s="1" customFormat="1" ht="16.5" customHeight="1">
      <c r="B91" s="29"/>
      <c r="C91" s="124" t="s">
        <v>142</v>
      </c>
      <c r="D91" s="124" t="s">
        <v>130</v>
      </c>
      <c r="E91" s="125" t="s">
        <v>566</v>
      </c>
      <c r="F91" s="126" t="s">
        <v>567</v>
      </c>
      <c r="G91" s="127" t="s">
        <v>474</v>
      </c>
      <c r="H91" s="128">
        <v>1</v>
      </c>
      <c r="I91" s="129"/>
      <c r="J91" s="130">
        <f>ROUND(I91*H91,2)</f>
        <v>0</v>
      </c>
      <c r="K91" s="126" t="s">
        <v>134</v>
      </c>
      <c r="L91" s="29"/>
      <c r="M91" s="131" t="s">
        <v>19</v>
      </c>
      <c r="N91" s="132" t="s">
        <v>45</v>
      </c>
      <c r="P91" s="133">
        <f>O91*H91</f>
        <v>0</v>
      </c>
      <c r="Q91" s="133">
        <v>0</v>
      </c>
      <c r="R91" s="133">
        <f>Q91*H91</f>
        <v>0</v>
      </c>
      <c r="S91" s="133">
        <v>0</v>
      </c>
      <c r="T91" s="134">
        <f>S91*H91</f>
        <v>0</v>
      </c>
      <c r="AR91" s="135" t="s">
        <v>135</v>
      </c>
      <c r="AT91" s="135" t="s">
        <v>130</v>
      </c>
      <c r="AU91" s="135" t="s">
        <v>81</v>
      </c>
      <c r="AY91" s="14" t="s">
        <v>128</v>
      </c>
      <c r="BE91" s="136">
        <f>IF(N91="základní",J91,0)</f>
        <v>0</v>
      </c>
      <c r="BF91" s="136">
        <f>IF(N91="snížená",J91,0)</f>
        <v>0</v>
      </c>
      <c r="BG91" s="136">
        <f>IF(N91="zákl. přenesená",J91,0)</f>
        <v>0</v>
      </c>
      <c r="BH91" s="136">
        <f>IF(N91="sníž. přenesená",J91,0)</f>
        <v>0</v>
      </c>
      <c r="BI91" s="136">
        <f>IF(N91="nulová",J91,0)</f>
        <v>0</v>
      </c>
      <c r="BJ91" s="14" t="s">
        <v>136</v>
      </c>
      <c r="BK91" s="136">
        <f>ROUND(I91*H91,2)</f>
        <v>0</v>
      </c>
      <c r="BL91" s="14" t="s">
        <v>135</v>
      </c>
      <c r="BM91" s="135" t="s">
        <v>568</v>
      </c>
    </row>
    <row r="92" spans="2:65" s="1" customFormat="1" ht="11.25">
      <c r="B92" s="29"/>
      <c r="D92" s="137" t="s">
        <v>138</v>
      </c>
      <c r="F92" s="138" t="s">
        <v>569</v>
      </c>
      <c r="I92" s="139"/>
      <c r="L92" s="29"/>
      <c r="M92" s="140"/>
      <c r="T92" s="50"/>
      <c r="AT92" s="14" t="s">
        <v>138</v>
      </c>
      <c r="AU92" s="14" t="s">
        <v>81</v>
      </c>
    </row>
    <row r="93" spans="2:65" s="12" customFormat="1" ht="11.25">
      <c r="B93" s="141"/>
      <c r="D93" s="142" t="s">
        <v>140</v>
      </c>
      <c r="E93" s="143" t="s">
        <v>570</v>
      </c>
      <c r="F93" s="144" t="s">
        <v>571</v>
      </c>
      <c r="H93" s="145">
        <v>1</v>
      </c>
      <c r="I93" s="146"/>
      <c r="L93" s="141"/>
      <c r="M93" s="147"/>
      <c r="T93" s="148"/>
      <c r="AT93" s="143" t="s">
        <v>140</v>
      </c>
      <c r="AU93" s="143" t="s">
        <v>81</v>
      </c>
      <c r="AV93" s="12" t="s">
        <v>136</v>
      </c>
      <c r="AW93" s="12" t="s">
        <v>35</v>
      </c>
      <c r="AX93" s="12" t="s">
        <v>81</v>
      </c>
      <c r="AY93" s="143" t="s">
        <v>128</v>
      </c>
    </row>
    <row r="94" spans="2:65" s="1" customFormat="1" ht="16.5" customHeight="1">
      <c r="B94" s="29"/>
      <c r="C94" s="124" t="s">
        <v>135</v>
      </c>
      <c r="D94" s="124" t="s">
        <v>130</v>
      </c>
      <c r="E94" s="125" t="s">
        <v>572</v>
      </c>
      <c r="F94" s="126" t="s">
        <v>573</v>
      </c>
      <c r="G94" s="127" t="s">
        <v>474</v>
      </c>
      <c r="H94" s="128">
        <v>1</v>
      </c>
      <c r="I94" s="129"/>
      <c r="J94" s="130">
        <f>ROUND(I94*H94,2)</f>
        <v>0</v>
      </c>
      <c r="K94" s="126" t="s">
        <v>134</v>
      </c>
      <c r="L94" s="29"/>
      <c r="M94" s="131" t="s">
        <v>19</v>
      </c>
      <c r="N94" s="132" t="s">
        <v>45</v>
      </c>
      <c r="P94" s="133">
        <f>O94*H94</f>
        <v>0</v>
      </c>
      <c r="Q94" s="133">
        <v>0</v>
      </c>
      <c r="R94" s="133">
        <f>Q94*H94</f>
        <v>0</v>
      </c>
      <c r="S94" s="133">
        <v>0</v>
      </c>
      <c r="T94" s="134">
        <f>S94*H94</f>
        <v>0</v>
      </c>
      <c r="AR94" s="135" t="s">
        <v>135</v>
      </c>
      <c r="AT94" s="135" t="s">
        <v>130</v>
      </c>
      <c r="AU94" s="135" t="s">
        <v>81</v>
      </c>
      <c r="AY94" s="14" t="s">
        <v>128</v>
      </c>
      <c r="BE94" s="136">
        <f>IF(N94="základní",J94,0)</f>
        <v>0</v>
      </c>
      <c r="BF94" s="136">
        <f>IF(N94="snížená",J94,0)</f>
        <v>0</v>
      </c>
      <c r="BG94" s="136">
        <f>IF(N94="zákl. přenesená",J94,0)</f>
        <v>0</v>
      </c>
      <c r="BH94" s="136">
        <f>IF(N94="sníž. přenesená",J94,0)</f>
        <v>0</v>
      </c>
      <c r="BI94" s="136">
        <f>IF(N94="nulová",J94,0)</f>
        <v>0</v>
      </c>
      <c r="BJ94" s="14" t="s">
        <v>136</v>
      </c>
      <c r="BK94" s="136">
        <f>ROUND(I94*H94,2)</f>
        <v>0</v>
      </c>
      <c r="BL94" s="14" t="s">
        <v>135</v>
      </c>
      <c r="BM94" s="135" t="s">
        <v>574</v>
      </c>
    </row>
    <row r="95" spans="2:65" s="1" customFormat="1" ht="11.25">
      <c r="B95" s="29"/>
      <c r="D95" s="137" t="s">
        <v>138</v>
      </c>
      <c r="F95" s="138" t="s">
        <v>575</v>
      </c>
      <c r="I95" s="139"/>
      <c r="L95" s="29"/>
      <c r="M95" s="140"/>
      <c r="T95" s="50"/>
      <c r="AT95" s="14" t="s">
        <v>138</v>
      </c>
      <c r="AU95" s="14" t="s">
        <v>81</v>
      </c>
    </row>
    <row r="96" spans="2:65" s="12" customFormat="1" ht="11.25">
      <c r="B96" s="141"/>
      <c r="D96" s="142" t="s">
        <v>140</v>
      </c>
      <c r="E96" s="143" t="s">
        <v>576</v>
      </c>
      <c r="F96" s="144" t="s">
        <v>81</v>
      </c>
      <c r="H96" s="145">
        <v>1</v>
      </c>
      <c r="I96" s="146"/>
      <c r="L96" s="141"/>
      <c r="M96" s="147"/>
      <c r="T96" s="148"/>
      <c r="AT96" s="143" t="s">
        <v>140</v>
      </c>
      <c r="AU96" s="143" t="s">
        <v>81</v>
      </c>
      <c r="AV96" s="12" t="s">
        <v>136</v>
      </c>
      <c r="AW96" s="12" t="s">
        <v>35</v>
      </c>
      <c r="AX96" s="12" t="s">
        <v>81</v>
      </c>
      <c r="AY96" s="143" t="s">
        <v>128</v>
      </c>
    </row>
    <row r="97" spans="2:65" s="1" customFormat="1" ht="24.2" customHeight="1">
      <c r="B97" s="29"/>
      <c r="C97" s="124" t="s">
        <v>159</v>
      </c>
      <c r="D97" s="124" t="s">
        <v>130</v>
      </c>
      <c r="E97" s="125" t="s">
        <v>577</v>
      </c>
      <c r="F97" s="126" t="s">
        <v>578</v>
      </c>
      <c r="G97" s="127" t="s">
        <v>474</v>
      </c>
      <c r="H97" s="128">
        <v>1</v>
      </c>
      <c r="I97" s="129"/>
      <c r="J97" s="130">
        <f>ROUND(I97*H97,2)</f>
        <v>0</v>
      </c>
      <c r="K97" s="126" t="s">
        <v>404</v>
      </c>
      <c r="L97" s="29"/>
      <c r="M97" s="131" t="s">
        <v>19</v>
      </c>
      <c r="N97" s="132" t="s">
        <v>45</v>
      </c>
      <c r="P97" s="133">
        <f>O97*H97</f>
        <v>0</v>
      </c>
      <c r="Q97" s="133">
        <v>1.0000000000000001E-5</v>
      </c>
      <c r="R97" s="133">
        <f>Q97*H97</f>
        <v>1.0000000000000001E-5</v>
      </c>
      <c r="S97" s="133">
        <v>0</v>
      </c>
      <c r="T97" s="134">
        <f>S97*H97</f>
        <v>0</v>
      </c>
      <c r="AR97" s="135" t="s">
        <v>229</v>
      </c>
      <c r="AT97" s="135" t="s">
        <v>130</v>
      </c>
      <c r="AU97" s="135" t="s">
        <v>81</v>
      </c>
      <c r="AY97" s="14" t="s">
        <v>128</v>
      </c>
      <c r="BE97" s="136">
        <f>IF(N97="základní",J97,0)</f>
        <v>0</v>
      </c>
      <c r="BF97" s="136">
        <f>IF(N97="snížená",J97,0)</f>
        <v>0</v>
      </c>
      <c r="BG97" s="136">
        <f>IF(N97="zákl. přenesená",J97,0)</f>
        <v>0</v>
      </c>
      <c r="BH97" s="136">
        <f>IF(N97="sníž. přenesená",J97,0)</f>
        <v>0</v>
      </c>
      <c r="BI97" s="136">
        <f>IF(N97="nulová",J97,0)</f>
        <v>0</v>
      </c>
      <c r="BJ97" s="14" t="s">
        <v>136</v>
      </c>
      <c r="BK97" s="136">
        <f>ROUND(I97*H97,2)</f>
        <v>0</v>
      </c>
      <c r="BL97" s="14" t="s">
        <v>229</v>
      </c>
      <c r="BM97" s="135" t="s">
        <v>579</v>
      </c>
    </row>
    <row r="98" spans="2:65" s="12" customFormat="1" ht="11.25">
      <c r="B98" s="141"/>
      <c r="D98" s="142" t="s">
        <v>140</v>
      </c>
      <c r="E98" s="143" t="s">
        <v>19</v>
      </c>
      <c r="F98" s="144" t="s">
        <v>81</v>
      </c>
      <c r="H98" s="145">
        <v>1</v>
      </c>
      <c r="I98" s="146"/>
      <c r="L98" s="141"/>
      <c r="M98" s="147"/>
      <c r="T98" s="148"/>
      <c r="AT98" s="143" t="s">
        <v>140</v>
      </c>
      <c r="AU98" s="143" t="s">
        <v>81</v>
      </c>
      <c r="AV98" s="12" t="s">
        <v>136</v>
      </c>
      <c r="AW98" s="12" t="s">
        <v>35</v>
      </c>
      <c r="AX98" s="12" t="s">
        <v>81</v>
      </c>
      <c r="AY98" s="143" t="s">
        <v>128</v>
      </c>
    </row>
    <row r="99" spans="2:65" s="11" customFormat="1" ht="25.9" customHeight="1">
      <c r="B99" s="112"/>
      <c r="D99" s="113" t="s">
        <v>72</v>
      </c>
      <c r="E99" s="114" t="s">
        <v>580</v>
      </c>
      <c r="F99" s="114" t="s">
        <v>581</v>
      </c>
      <c r="I99" s="115"/>
      <c r="J99" s="116">
        <f>BK99</f>
        <v>0</v>
      </c>
      <c r="L99" s="112"/>
      <c r="M99" s="117"/>
      <c r="P99" s="118">
        <f>SUM(P100:P104)</f>
        <v>0</v>
      </c>
      <c r="R99" s="118">
        <f>SUM(R100:R104)</f>
        <v>0</v>
      </c>
      <c r="T99" s="119">
        <f>SUM(T100:T104)</f>
        <v>0</v>
      </c>
      <c r="AR99" s="113" t="s">
        <v>159</v>
      </c>
      <c r="AT99" s="120" t="s">
        <v>72</v>
      </c>
      <c r="AU99" s="120" t="s">
        <v>73</v>
      </c>
      <c r="AY99" s="113" t="s">
        <v>128</v>
      </c>
      <c r="BK99" s="121">
        <f>SUM(BK100:BK104)</f>
        <v>0</v>
      </c>
    </row>
    <row r="100" spans="2:65" s="1" customFormat="1" ht="16.5" customHeight="1">
      <c r="B100" s="29"/>
      <c r="C100" s="124" t="s">
        <v>171</v>
      </c>
      <c r="D100" s="124" t="s">
        <v>130</v>
      </c>
      <c r="E100" s="125" t="s">
        <v>582</v>
      </c>
      <c r="F100" s="126" t="s">
        <v>583</v>
      </c>
      <c r="G100" s="127" t="s">
        <v>474</v>
      </c>
      <c r="H100" s="128">
        <v>1</v>
      </c>
      <c r="I100" s="129"/>
      <c r="J100" s="130">
        <f>ROUND(I100*H100,2)</f>
        <v>0</v>
      </c>
      <c r="K100" s="126" t="s">
        <v>134</v>
      </c>
      <c r="L100" s="29"/>
      <c r="M100" s="131" t="s">
        <v>19</v>
      </c>
      <c r="N100" s="132" t="s">
        <v>45</v>
      </c>
      <c r="P100" s="133">
        <f>O100*H100</f>
        <v>0</v>
      </c>
      <c r="Q100" s="133">
        <v>0</v>
      </c>
      <c r="R100" s="133">
        <f>Q100*H100</f>
        <v>0</v>
      </c>
      <c r="S100" s="133">
        <v>0</v>
      </c>
      <c r="T100" s="134">
        <f>S100*H100</f>
        <v>0</v>
      </c>
      <c r="AR100" s="135" t="s">
        <v>135</v>
      </c>
      <c r="AT100" s="135" t="s">
        <v>130</v>
      </c>
      <c r="AU100" s="135" t="s">
        <v>81</v>
      </c>
      <c r="AY100" s="14" t="s">
        <v>128</v>
      </c>
      <c r="BE100" s="136">
        <f>IF(N100="základní",J100,0)</f>
        <v>0</v>
      </c>
      <c r="BF100" s="136">
        <f>IF(N100="snížená",J100,0)</f>
        <v>0</v>
      </c>
      <c r="BG100" s="136">
        <f>IF(N100="zákl. přenesená",J100,0)</f>
        <v>0</v>
      </c>
      <c r="BH100" s="136">
        <f>IF(N100="sníž. přenesená",J100,0)</f>
        <v>0</v>
      </c>
      <c r="BI100" s="136">
        <f>IF(N100="nulová",J100,0)</f>
        <v>0</v>
      </c>
      <c r="BJ100" s="14" t="s">
        <v>136</v>
      </c>
      <c r="BK100" s="136">
        <f>ROUND(I100*H100,2)</f>
        <v>0</v>
      </c>
      <c r="BL100" s="14" t="s">
        <v>135</v>
      </c>
      <c r="BM100" s="135" t="s">
        <v>584</v>
      </c>
    </row>
    <row r="101" spans="2:65" s="1" customFormat="1" ht="11.25">
      <c r="B101" s="29"/>
      <c r="D101" s="137" t="s">
        <v>138</v>
      </c>
      <c r="F101" s="138" t="s">
        <v>585</v>
      </c>
      <c r="I101" s="139"/>
      <c r="L101" s="29"/>
      <c r="M101" s="140"/>
      <c r="T101" s="50"/>
      <c r="AT101" s="14" t="s">
        <v>138</v>
      </c>
      <c r="AU101" s="14" t="s">
        <v>81</v>
      </c>
    </row>
    <row r="102" spans="2:65" s="12" customFormat="1" ht="11.25">
      <c r="B102" s="141"/>
      <c r="D102" s="142" t="s">
        <v>140</v>
      </c>
      <c r="E102" s="143" t="s">
        <v>586</v>
      </c>
      <c r="F102" s="144" t="s">
        <v>587</v>
      </c>
      <c r="H102" s="145">
        <v>1</v>
      </c>
      <c r="I102" s="146"/>
      <c r="L102" s="141"/>
      <c r="M102" s="147"/>
      <c r="T102" s="148"/>
      <c r="AT102" s="143" t="s">
        <v>140</v>
      </c>
      <c r="AU102" s="143" t="s">
        <v>81</v>
      </c>
      <c r="AV102" s="12" t="s">
        <v>136</v>
      </c>
      <c r="AW102" s="12" t="s">
        <v>35</v>
      </c>
      <c r="AX102" s="12" t="s">
        <v>81</v>
      </c>
      <c r="AY102" s="143" t="s">
        <v>128</v>
      </c>
    </row>
    <row r="103" spans="2:65" s="1" customFormat="1" ht="16.5" customHeight="1">
      <c r="B103" s="29"/>
      <c r="C103" s="124" t="s">
        <v>165</v>
      </c>
      <c r="D103" s="124" t="s">
        <v>130</v>
      </c>
      <c r="E103" s="125" t="s">
        <v>588</v>
      </c>
      <c r="F103" s="126" t="s">
        <v>589</v>
      </c>
      <c r="G103" s="127" t="s">
        <v>474</v>
      </c>
      <c r="H103" s="128">
        <v>1</v>
      </c>
      <c r="I103" s="129"/>
      <c r="J103" s="130">
        <f>ROUND(I103*H103,2)</f>
        <v>0</v>
      </c>
      <c r="K103" s="126" t="s">
        <v>404</v>
      </c>
      <c r="L103" s="29"/>
      <c r="M103" s="131" t="s">
        <v>19</v>
      </c>
      <c r="N103" s="132" t="s">
        <v>45</v>
      </c>
      <c r="P103" s="133">
        <f>O103*H103</f>
        <v>0</v>
      </c>
      <c r="Q103" s="133">
        <v>0</v>
      </c>
      <c r="R103" s="133">
        <f>Q103*H103</f>
        <v>0</v>
      </c>
      <c r="S103" s="133">
        <v>0</v>
      </c>
      <c r="T103" s="134">
        <f>S103*H103</f>
        <v>0</v>
      </c>
      <c r="AR103" s="135" t="s">
        <v>135</v>
      </c>
      <c r="AT103" s="135" t="s">
        <v>130</v>
      </c>
      <c r="AU103" s="135" t="s">
        <v>81</v>
      </c>
      <c r="AY103" s="14" t="s">
        <v>128</v>
      </c>
      <c r="BE103" s="136">
        <f>IF(N103="základní",J103,0)</f>
        <v>0</v>
      </c>
      <c r="BF103" s="136">
        <f>IF(N103="snížená",J103,0)</f>
        <v>0</v>
      </c>
      <c r="BG103" s="136">
        <f>IF(N103="zákl. přenesená",J103,0)</f>
        <v>0</v>
      </c>
      <c r="BH103" s="136">
        <f>IF(N103="sníž. přenesená",J103,0)</f>
        <v>0</v>
      </c>
      <c r="BI103" s="136">
        <f>IF(N103="nulová",J103,0)</f>
        <v>0</v>
      </c>
      <c r="BJ103" s="14" t="s">
        <v>136</v>
      </c>
      <c r="BK103" s="136">
        <f>ROUND(I103*H103,2)</f>
        <v>0</v>
      </c>
      <c r="BL103" s="14" t="s">
        <v>135</v>
      </c>
      <c r="BM103" s="135" t="s">
        <v>590</v>
      </c>
    </row>
    <row r="104" spans="2:65" s="12" customFormat="1" ht="11.25">
      <c r="B104" s="141"/>
      <c r="D104" s="142" t="s">
        <v>140</v>
      </c>
      <c r="E104" s="143" t="s">
        <v>591</v>
      </c>
      <c r="F104" s="144" t="s">
        <v>592</v>
      </c>
      <c r="H104" s="145">
        <v>1</v>
      </c>
      <c r="I104" s="146"/>
      <c r="L104" s="141"/>
      <c r="M104" s="149"/>
      <c r="N104" s="150"/>
      <c r="O104" s="150"/>
      <c r="P104" s="150"/>
      <c r="Q104" s="150"/>
      <c r="R104" s="150"/>
      <c r="S104" s="150"/>
      <c r="T104" s="151"/>
      <c r="AT104" s="143" t="s">
        <v>140</v>
      </c>
      <c r="AU104" s="143" t="s">
        <v>81</v>
      </c>
      <c r="AV104" s="12" t="s">
        <v>136</v>
      </c>
      <c r="AW104" s="12" t="s">
        <v>35</v>
      </c>
      <c r="AX104" s="12" t="s">
        <v>81</v>
      </c>
      <c r="AY104" s="143" t="s">
        <v>128</v>
      </c>
    </row>
    <row r="105" spans="2:65" s="1" customFormat="1" ht="6.95" customHeight="1"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29"/>
    </row>
  </sheetData>
  <sheetProtection algorithmName="SHA-512" hashValue="I6TvgC/nVrgQ+d5ApqVZSt+FQ6Ru85cVRBE/JCKHf3fvKcJTEcSD/FHYEJ2h3SpTlH8DfPPE6YayvDkGre37yw==" saltValue="RVm4j2ZJTRBO2ObXkFugWBf97Wdv756zwP9dehAiEMEg9iXoPHCAL65BsopVS465ZHrtkoKS4KuTNiQvCT6W9g==" spinCount="100000" sheet="1" objects="1" scenarios="1" formatColumns="0" formatRows="0" autoFilter="0"/>
  <autoFilter ref="C81:K104" xr:uid="{00000000-0009-0000-0000-000008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800-000000000000}"/>
    <hyperlink ref="F88" r:id="rId2" xr:uid="{00000000-0004-0000-0800-000001000000}"/>
    <hyperlink ref="F92" r:id="rId3" xr:uid="{00000000-0004-0000-0800-000002000000}"/>
    <hyperlink ref="F95" r:id="rId4" xr:uid="{00000000-0004-0000-0800-000003000000}"/>
    <hyperlink ref="F101" r:id="rId5" xr:uid="{00000000-0004-0000-08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TERÉNNÍ ÚPRAVY</vt:lpstr>
      <vt:lpstr>02 - TERASA</vt:lpstr>
      <vt:lpstr>03 - DOPLNĚNÍ VYTÁPĚNÍ</vt:lpstr>
      <vt:lpstr>04 - STÍNĚNÍ</vt:lpstr>
      <vt:lpstr>05 - ELEKTRO</vt:lpstr>
      <vt:lpstr>08 - NÁBYTEK</vt:lpstr>
      <vt:lpstr>19 - FOTOVOLTAIKA</vt:lpstr>
      <vt:lpstr>90 - VON</vt:lpstr>
      <vt:lpstr>'01 - TERÉNNÍ ÚPRAVY'!Názvy_tisku</vt:lpstr>
      <vt:lpstr>'02 - TERASA'!Názvy_tisku</vt:lpstr>
      <vt:lpstr>'03 - DOPLNĚNÍ VYTÁPĚNÍ'!Názvy_tisku</vt:lpstr>
      <vt:lpstr>'04 - STÍNĚNÍ'!Názvy_tisku</vt:lpstr>
      <vt:lpstr>'05 - ELEKTRO'!Názvy_tisku</vt:lpstr>
      <vt:lpstr>'08 - NÁBYTEK'!Názvy_tisku</vt:lpstr>
      <vt:lpstr>'19 - FOTOVOLTAIKA'!Názvy_tisku</vt:lpstr>
      <vt:lpstr>'90 - VON'!Názvy_tisku</vt:lpstr>
      <vt:lpstr>'Rekapitulace stavby'!Názvy_tisku</vt:lpstr>
      <vt:lpstr>'01 - TERÉNNÍ ÚPRAVY'!Oblast_tisku</vt:lpstr>
      <vt:lpstr>'02 - TERASA'!Oblast_tisku</vt:lpstr>
      <vt:lpstr>'03 - DOPLNĚNÍ VYTÁPĚNÍ'!Oblast_tisku</vt:lpstr>
      <vt:lpstr>'04 - STÍNĚNÍ'!Oblast_tisku</vt:lpstr>
      <vt:lpstr>'05 - ELEKTRO'!Oblast_tisku</vt:lpstr>
      <vt:lpstr>'08 - NÁBYTEK'!Oblast_tisku</vt:lpstr>
      <vt:lpstr>'19 - FOTOVOLTAIKA'!Oblast_tisku</vt:lpstr>
      <vt:lpstr>'90 -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tejkl</dc:creator>
  <cp:lastModifiedBy>Stanislav tejkl</cp:lastModifiedBy>
  <dcterms:created xsi:type="dcterms:W3CDTF">2025-06-08T19:17:11Z</dcterms:created>
  <dcterms:modified xsi:type="dcterms:W3CDTF">2025-06-08T19:18:15Z</dcterms:modified>
</cp:coreProperties>
</file>